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VASWCD\Downloads\"/>
    </mc:Choice>
  </mc:AlternateContent>
  <xr:revisionPtr revIDLastSave="0" documentId="13_ncr:1_{4D2DB80B-7FD3-40D2-8288-98BEA511EC8E}" xr6:coauthVersionLast="47" xr6:coauthVersionMax="47" xr10:uidLastSave="{00000000-0000-0000-0000-000000000000}"/>
  <bookViews>
    <workbookView xWindow="-108" yWindow="-108" windowWidth="23256" windowHeight="12456" xr2:uid="{0C9706E9-5117-4BCC-987D-1319301EFE33}"/>
  </bookViews>
  <sheets>
    <sheet name="Ranking Score" sheetId="1" r:id="rId1"/>
    <sheet name="READ ME" sheetId="5" r:id="rId2"/>
    <sheet name="Pollutant Removal" sheetId="2" state="hidden" r:id="rId3"/>
  </sheets>
  <definedNames>
    <definedName name="_xlnm.Print_Area" localSheetId="0">'Ranking Score'!$A$1:$I$66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s="1"/>
  <c r="H59" i="1"/>
  <c r="I59" i="1" s="1"/>
  <c r="I11" i="1"/>
  <c r="H63" i="1"/>
  <c r="H64" i="1" s="1"/>
  <c r="I55" i="1"/>
  <c r="I42" i="1"/>
  <c r="I38" i="1"/>
  <c r="I35" i="1"/>
  <c r="I33" i="1"/>
  <c r="I25" i="1"/>
  <c r="I22" i="1"/>
  <c r="I17" i="1"/>
  <c r="I15" i="1"/>
  <c r="I14" i="1"/>
  <c r="I13" i="1"/>
  <c r="H62" i="1"/>
  <c r="I53" i="1"/>
  <c r="I50" i="1"/>
  <c r="I47" i="1"/>
  <c r="I48" i="1"/>
  <c r="I64" i="1" l="1"/>
  <c r="I51" i="1"/>
  <c r="I52" i="1" l="1"/>
  <c r="I31" i="1"/>
  <c r="I9" i="1" l="1"/>
  <c r="I8" i="1"/>
  <c r="I7" i="1"/>
  <c r="H66" i="1" s="1"/>
</calcChain>
</file>

<file path=xl/sharedStrings.xml><?xml version="1.0" encoding="utf-8"?>
<sst xmlns="http://schemas.openxmlformats.org/spreadsheetml/2006/main" count="209" uniqueCount="176">
  <si>
    <t>PY26 VCAP Practice Ranking Sheet (Form 6)</t>
  </si>
  <si>
    <t>Contract #</t>
  </si>
  <si>
    <t>Fill out this form for each funding application submitted to the VCAP Steering Committee</t>
  </si>
  <si>
    <t>Enter / select data in green cells</t>
  </si>
  <si>
    <t>Practice</t>
  </si>
  <si>
    <t>Estimated Total Cost</t>
  </si>
  <si>
    <t>Resource Concern</t>
  </si>
  <si>
    <t>Cost-Share Requested</t>
  </si>
  <si>
    <t>Ranking Criteria</t>
  </si>
  <si>
    <t>Description</t>
  </si>
  <si>
    <t>Pt Value</t>
  </si>
  <si>
    <t>Pts Earned</t>
  </si>
  <si>
    <t>Resource concern identified
&amp; addressesd by BMP</t>
  </si>
  <si>
    <t>Erosion: loss or transport of topsoil</t>
  </si>
  <si>
    <r>
      <t>Poor Vegetative Cover: low density groundcover (</t>
    </r>
    <r>
      <rPr>
        <sz val="10"/>
        <color theme="1"/>
        <rFont val="Arial"/>
        <family val="2"/>
      </rPr>
      <t>≤</t>
    </r>
    <r>
      <rPr>
        <sz val="10"/>
        <color theme="1"/>
        <rFont val="Aptos"/>
        <family val="2"/>
      </rPr>
      <t xml:space="preserve"> 75%)</t>
    </r>
  </si>
  <si>
    <t>Excess Runoff: pervious/impervious areas that contribute to runoff</t>
  </si>
  <si>
    <r>
      <t xml:space="preserve">BMP type </t>
    </r>
    <r>
      <rPr>
        <b/>
        <sz val="10"/>
        <color theme="1"/>
        <rFont val="Aptos"/>
        <family val="2"/>
      </rPr>
      <t>(select one)</t>
    </r>
  </si>
  <si>
    <t>0, 5, or 10</t>
  </si>
  <si>
    <r>
      <t xml:space="preserve">Ownership </t>
    </r>
    <r>
      <rPr>
        <b/>
        <sz val="10"/>
        <color theme="1"/>
        <rFont val="Aptos"/>
        <family val="2"/>
      </rPr>
      <t>(select one)</t>
    </r>
  </si>
  <si>
    <t>BMP is for an individual private residence</t>
  </si>
  <si>
    <t xml:space="preserve">BMP is for a public park, school, or facility </t>
  </si>
  <si>
    <t>BMP is for a HOA, business, or nonprofit</t>
  </si>
  <si>
    <t>Applicant is working with partner agency or nonprofit</t>
  </si>
  <si>
    <t>Nonprofit or partner organization actively involved in design, installation, and maintenance of BMP. Includes organizations like Master Gardeners, Master Naturalists, or other NGOs working on public lands or with private residences. Excludes MOU/MOA partnerships and permitting agencies</t>
  </si>
  <si>
    <t>BMP is publicly accessible and part of an educational program</t>
  </si>
  <si>
    <t>BMP is accessible and has educational value. Applicable if located near roads, trails, water, or public facilities and be part of an educational program like an outdoor classroom or demonstration site</t>
  </si>
  <si>
    <t>Intercepts impervious runoff entering stormwater comveyance system</t>
  </si>
  <si>
    <r>
      <t xml:space="preserve">Qualifying BMPs include </t>
    </r>
    <r>
      <rPr>
        <b/>
        <sz val="10"/>
        <color theme="1"/>
        <rFont val="Aptos"/>
        <family val="2"/>
      </rPr>
      <t>RG, DW, CW, RWH, BR, IF and PP</t>
    </r>
    <r>
      <rPr>
        <sz val="10"/>
        <color theme="1"/>
        <rFont val="Aptos"/>
        <family val="2"/>
      </rPr>
      <t>.  Must NOT have an under drain. Proposed BMP provides alternative disconnection. BMP Qualifies when the practice intercepts impervious runoff prior to discharging to the stormwater conveyance</t>
    </r>
  </si>
  <si>
    <r>
      <t xml:space="preserve">Slope </t>
    </r>
    <r>
      <rPr>
        <b/>
        <sz val="10"/>
        <color theme="1"/>
        <rFont val="Aptos"/>
        <family val="2"/>
      </rPr>
      <t>(select one)</t>
    </r>
  </si>
  <si>
    <r>
      <t xml:space="preserve">Proximity to stormwater conveyance system or waterway </t>
    </r>
    <r>
      <rPr>
        <b/>
        <sz val="10"/>
        <color theme="1"/>
        <rFont val="Aptos"/>
        <family val="2"/>
      </rPr>
      <t>(select one if applicable)</t>
    </r>
  </si>
  <si>
    <r>
      <t xml:space="preserve">Resource concern located within </t>
    </r>
    <r>
      <rPr>
        <b/>
        <sz val="10"/>
        <color theme="1"/>
        <rFont val="Aptos"/>
        <family val="2"/>
      </rPr>
      <t>40 ft</t>
    </r>
    <r>
      <rPr>
        <sz val="10"/>
        <color theme="1"/>
        <rFont val="Aptos"/>
        <family val="2"/>
      </rPr>
      <t xml:space="preserve"> of stormwater conveyance system (ditch, storm drain, or waterway)</t>
    </r>
  </si>
  <si>
    <r>
      <t xml:space="preserve">Resource concern located within </t>
    </r>
    <r>
      <rPr>
        <b/>
        <sz val="10"/>
        <color theme="1"/>
        <rFont val="Aptos"/>
        <family val="2"/>
      </rPr>
      <t>100 ft</t>
    </r>
    <r>
      <rPr>
        <sz val="10"/>
        <color theme="1"/>
        <rFont val="Aptos"/>
        <family val="2"/>
      </rPr>
      <t xml:space="preserve"> of stormwater conveyance system (ditch, storm drain, or waterway)</t>
    </r>
  </si>
  <si>
    <t>Absence of stormwater management facilities downstream of site</t>
  </si>
  <si>
    <t>Site/drainage area of the resource concern discharges untreated stormwater directly into natural waterway, regardless of the distance to the waterway. A site is considered treated if stormwater flows into an existing stormwater management structure or facility, such as a stormwater pond, retention area, swale, or similar</t>
  </si>
  <si>
    <t>BMP is located within a watershed with a sediment or nutrient TMDL, or located within a MS4 (Phase I or Phase II)</t>
  </si>
  <si>
    <t>BMP is located within a watershed with a sediment or nutrient TMDL. TMDL Implementation Plan is not required. BMP is located within in a MS4 (Phase I or Phase II)</t>
  </si>
  <si>
    <t>Treatment area
(not applicable to CL-1 -2 -3 -5, LS)</t>
  </si>
  <si>
    <t>Enter IAT in SF (include surface area for ISR, PP, GR being converted)</t>
  </si>
  <si>
    <t>Enter CDA in SF should include all impervious and pervious areas draining to BMP</t>
  </si>
  <si>
    <t>Installed area</t>
  </si>
  <si>
    <r>
      <t>Enter surface area of BMP in SF                                                                                                                                                                               (</t>
    </r>
    <r>
      <rPr>
        <b/>
        <sz val="10"/>
        <color theme="1"/>
        <rFont val="Aptos"/>
        <family val="2"/>
      </rPr>
      <t>applicable to ISR, all CL, RG, CW, all VSC, BR, IF, PP GR</t>
    </r>
    <r>
      <rPr>
        <sz val="10"/>
        <color theme="1"/>
        <rFont val="Aptos"/>
        <family val="2"/>
      </rPr>
      <t>).</t>
    </r>
  </si>
  <si>
    <r>
      <t>Enter treatment gallons (</t>
    </r>
    <r>
      <rPr>
        <b/>
        <sz val="10"/>
        <color theme="1"/>
        <rFont val="Aptos"/>
        <family val="2"/>
      </rPr>
      <t>applicable to DW &amp; RWH</t>
    </r>
    <r>
      <rPr>
        <sz val="10"/>
        <color theme="1"/>
        <rFont val="Aptos"/>
        <family val="2"/>
      </rPr>
      <t>)</t>
    </r>
  </si>
  <si>
    <r>
      <t>Enter linear foot of BMP (</t>
    </r>
    <r>
      <rPr>
        <b/>
        <sz val="10"/>
        <color theme="1"/>
        <rFont val="Aptos"/>
        <family val="2"/>
      </rPr>
      <t>applicable to LS only</t>
    </r>
    <r>
      <rPr>
        <sz val="10"/>
        <color theme="1"/>
        <rFont val="Aptos"/>
        <family val="2"/>
      </rPr>
      <t>)</t>
    </r>
  </si>
  <si>
    <r>
      <t>Enter area of revegetation in SF (</t>
    </r>
    <r>
      <rPr>
        <b/>
        <sz val="10"/>
        <color theme="1"/>
        <rFont val="Aptos"/>
        <family val="2"/>
      </rPr>
      <t>applicable to LS only</t>
    </r>
    <r>
      <rPr>
        <sz val="10"/>
        <color theme="1"/>
        <rFont val="Aptos"/>
        <family val="2"/>
      </rPr>
      <t>)</t>
    </r>
  </si>
  <si>
    <t>Unforested pervious area of parcel (applicable to CL-1 -2 -3 only)</t>
  </si>
  <si>
    <r>
      <t>Enter surface area of unforested pervious area of entire parcel in SF
(</t>
    </r>
    <r>
      <rPr>
        <b/>
        <sz val="10"/>
        <color theme="0"/>
        <rFont val="Aptos"/>
        <family val="2"/>
      </rPr>
      <t>applicable only to CL-1 -2 -3</t>
    </r>
    <r>
      <rPr>
        <sz val="10"/>
        <color theme="0"/>
        <rFont val="Aptos"/>
        <family val="2"/>
      </rPr>
      <t>)</t>
    </r>
  </si>
  <si>
    <t>Cost effectiveness</t>
  </si>
  <si>
    <t>Cost per Impervious Area Treated ($/SF)</t>
  </si>
  <si>
    <t>Cost per Installed Area ($/SF or $/Gal or $/LF)</t>
  </si>
  <si>
    <t>Pollutant removal efficiency</t>
  </si>
  <si>
    <t>BMP Pollutant Removal Efficiency (EFF)</t>
  </si>
  <si>
    <t>Contributing drainage area weighted runoff value (Rv)</t>
  </si>
  <si>
    <t>Pollutant Load (lbs phosphorus per year)</t>
  </si>
  <si>
    <t>Total Ranking Score</t>
  </si>
  <si>
    <t>Purpose</t>
  </si>
  <si>
    <t>Explaination</t>
  </si>
  <si>
    <t>Resource Concern identified &amp; addressesd by BMP</t>
  </si>
  <si>
    <t>Sites should have an identifiable water quality issue or resource concern, and the BMP selected must address the identified resource concern. Whenever possible, one practice should address the resource concern.</t>
  </si>
  <si>
    <t>Land area experiencing persistent soil erosion without acute cause (i.e. construction, etc.), leading to sediment deposition on nearby lands or waterways. Visible evidence includes rills, gullies, and sediment deposits</t>
  </si>
  <si>
    <t>Poor Vegetative Cover: low density groundcover (≤ 75%)</t>
  </si>
  <si>
    <t>Sparse or unhealthy vegetation that is insufficient to prevent erosion. Characterized by bare patches, stressed, diseased, or dead plants, and a vegetative density &lt; 75%. Conduct soil test to determine causes. Leaf litter or mulch is not considered inadequate unless it is being washed away</t>
  </si>
  <si>
    <t>Land cover contributing to Excess Runoff refers to surfaces like impervious areas, compacted lawns, or poorly maintained lawns that increase the volume and speed of runoff. Can lead to concentrated or sheet flow, causing damage downstream</t>
  </si>
  <si>
    <t>BMP Type</t>
  </si>
  <si>
    <t>Proposed BMP type should be selected with a focus on addressing the specific resource concern and ensuring compatibility with the site's constraints. Prioritizes BMP that have higher Pollution Removal Efficiency values.</t>
  </si>
  <si>
    <t>Constructed BMP (RG, DW, CW, VSC, RWH, BR, IF, PP, GR)</t>
  </si>
  <si>
    <t>BMPs provide storage of stormwater runoff for the 1-inch volume.</t>
  </si>
  <si>
    <t>Converting Impervious Surface to Conservation Landscaping</t>
  </si>
  <si>
    <t>Impervious Surface is removed and replaced with Conservation Landscaping.</t>
  </si>
  <si>
    <t>Forested Riparian Buffer (CL-5)</t>
  </si>
  <si>
    <t>Robust stand of vegetation with planting density of 300 trees / acre or 12-foot on-center or 90% cover density for meadow buffers. Buffer width is perpendicular to the body of water: &lt;4% slope, minimum width 35 feet. 4-6% slope, minimum width 50 feet. 6-8% slope, minimum width 65 feet. &gt;8% slope, minimum width 100 feet.</t>
  </si>
  <si>
    <t>Impervious Surface Removed</t>
  </si>
  <si>
    <t>Impervious surface is removed and replaced with topsoil and lawn grass.</t>
  </si>
  <si>
    <t>Living Shoreline proposed on unprotected lands</t>
  </si>
  <si>
    <t>Living Shoreline installed where no existing stabilization practices are present and there are no uphill management solutions that could protect the shoreline.</t>
  </si>
  <si>
    <t>Living Shoreline replaces failing stabilization practices</t>
  </si>
  <si>
    <t>Living Shoreline installed where the existing stabilization practices have failed or are failing and there are no uphill management solutions that could protect the shoreline. Existing stabilization practices include bulkheads, breakers and revetments.</t>
  </si>
  <si>
    <t>Vegetated Filter Strip (CL-4)</t>
  </si>
  <si>
    <t>Length of BMP is dependent on slope. Length is the measurement of distance perpendicular to the contour. Width is the measurement of distance across the slope, parallel to the contour. Minimum width for all slopes is 10 feet. 1-2% slope, minimum length 25 feet. 2-4%, minimum length 50 feet. 4-6% slope, minimum length 75 feet. 6-8% slope, minimum length 95 feet. Maximum slope is 8%.</t>
  </si>
  <si>
    <t>Not Applicable</t>
  </si>
  <si>
    <t>Selected BMP does not fall into any of the above categories.</t>
  </si>
  <si>
    <t>Ownership</t>
  </si>
  <si>
    <t>Prioritize individual private residence.</t>
  </si>
  <si>
    <t>Prioritize individuals working with partiner organizations.</t>
  </si>
  <si>
    <t>Nonprofit or partner organization actively involved in design, installation, and maintenance of BMP. Includes organizations like Master Gardeners, Master Naturalists, or other NGOs working on public lands or with private residences. Excludes MOU/MOA partnerships and permitting agencies.</t>
  </si>
  <si>
    <t>BMP promotes community engagement.</t>
  </si>
  <si>
    <t>BMP is accessible and has educational value. Applicable if located near roads, trails, water, or public facilities that be part of an educational program like an outdoor classroom or demonstration site. Educational value/partnership should be included in application.</t>
  </si>
  <si>
    <t>Prioritize disconnecting downspouts from storm sewer systems and prioritize managing stormwater as near the source as possible.</t>
  </si>
  <si>
    <t>Proposed BMP provides alternative disconnection. BMP Qualifies when the practice intercepts impervious runoff prior to discharging to the stormwater conveyance. Qualifying BMPs include RG, DW, CW, RH, BR, IF and PP.  Must NOT have an under drain.</t>
  </si>
  <si>
    <t>Slope</t>
  </si>
  <si>
    <t>Prioritize steep slopes that convey water quickly and therefore increase erosive force of water.</t>
  </si>
  <si>
    <t>BMP manages poor vegetative cover or erosion on slope ≥15%</t>
  </si>
  <si>
    <t>This applies to CL that provides cover to a critical slope of 15% or greater.  CL-3 provide instant cover while the plants establish.   CL-1 may need additional erosion control measures such as erosion blankets. This does not apply to stream banks or shorelines or slopes less than 2 feet in height.</t>
  </si>
  <si>
    <t>BMP manages excess runoff to a slope ≥15%</t>
  </si>
  <si>
    <t>Any  BMP that intercepts runoff above a critical slope of 15% or greater and either reduces the volume or velocity of runoff onto the slope or safely conveys runoff down the critical slope.  Applies to structural practices placed within 40 feet of top of slope.</t>
  </si>
  <si>
    <t>Site has slope less than 15%</t>
  </si>
  <si>
    <t>Proximity to stormwater conveyance system, or waterway</t>
  </si>
  <si>
    <t>Prioritize runoff that is near to a conveyance and therefore has a lower likelihood of being infiltrated in situ.</t>
  </si>
  <si>
    <t>Resource concern located within 40 ft of stormwater conveyance system (ditch, storm drain, or waterway)</t>
  </si>
  <si>
    <r>
      <t xml:space="preserve">BMP addresses resource concern located within </t>
    </r>
    <r>
      <rPr>
        <b/>
        <sz val="12"/>
        <color theme="1"/>
        <rFont val="Aptos"/>
        <family val="2"/>
      </rPr>
      <t>40 feet</t>
    </r>
    <r>
      <rPr>
        <sz val="12"/>
        <color theme="1"/>
        <rFont val="Aptos"/>
        <family val="2"/>
      </rPr>
      <t xml:space="preserve"> of a stormwater conveyance system, including ditches, storm drains, or waterways. Ditches can be natural or man-made, constructed of various materials such as vegetation, grass, stone, concrete, or channels. Waterways can be perennial or intermittent streams, man-made conveyances, wetlands, stormwater ponds, or other similar bodies of water.</t>
    </r>
  </si>
  <si>
    <t>Resource concern located within 100 ft of stormwater conveyance system (ditch, storm drain, or waterway)</t>
  </si>
  <si>
    <r>
      <t xml:space="preserve">BMP addresses resource concern located within </t>
    </r>
    <r>
      <rPr>
        <b/>
        <sz val="12"/>
        <color theme="1"/>
        <rFont val="Aptos"/>
        <family val="2"/>
      </rPr>
      <t>100 feet</t>
    </r>
    <r>
      <rPr>
        <sz val="12"/>
        <color theme="1"/>
        <rFont val="Aptos"/>
        <family val="2"/>
      </rPr>
      <t xml:space="preserve"> of a stormwater conveyance system, including ditches, storm drains, or waterways. Ditches can be natural or man-made, constructed of various materials such as vegetation, grass, stone, concrete, or channels. Waterways can be perennial or intermittent streams, man-made conveyances, wetlands, stormwater ponds, or other similar bodies of water.</t>
    </r>
  </si>
  <si>
    <t>Prioritize runoff that is untreated by another mechanism.</t>
  </si>
  <si>
    <t>Site/drainage area of the resource concern discharges untreated stormwater directly into natural waterway, regardless of the distance to the waterway. A site is considered treated if stormwater flows into an existing stormwater management structure or facility, such as a stormwater pond, retention area, swale, or similar.</t>
  </si>
  <si>
    <t xml:space="preserve">Prioritize areas that have standing water quality goals and support progress towards the reduction of sediment and nutrient pollution. </t>
  </si>
  <si>
    <r>
      <t>BMP is located within a watershed with a sediment or nutrient TMDL. A TMDL Implementation Plan is not required. TMDL maps can be found at DEQ's Interactive Web Mapping Tools (</t>
    </r>
    <r>
      <rPr>
        <sz val="12"/>
        <color rgb="FF00B0F0"/>
        <rFont val="Aptos Display"/>
        <family val="2"/>
        <scheme val="major"/>
      </rPr>
      <t>https://geohub-vadeq.hub.arcgis.com/pages/02e3f683d4dd4d26bbed68a8ab541b81</t>
    </r>
    <r>
      <rPr>
        <sz val="12"/>
        <color theme="1"/>
        <rFont val="Aptos Display"/>
        <family val="2"/>
        <scheme val="major"/>
      </rPr>
      <t xml:space="preserve">)
OR
BMP is located within in a MS4 (Phase I or Phase II). Phase I and Phase II permittees can be found here: </t>
    </r>
    <r>
      <rPr>
        <sz val="12"/>
        <color rgb="FF00B0F0"/>
        <rFont val="Aptos Display"/>
        <family val="2"/>
        <scheme val="major"/>
      </rPr>
      <t>https://www.deq.virginia.gov/permits/water/ms4</t>
    </r>
  </si>
  <si>
    <t>Treatment area (not applicable to CL-1 -2 -3 -5, LS)</t>
  </si>
  <si>
    <t>Prioritize greater impact BMP.</t>
  </si>
  <si>
    <t>Enter IAT in SF (include surface area for ISR, PP, GR being converted</t>
  </si>
  <si>
    <t>If selected BMP treats pervious areas only, do not input anything. This does include the surface area for ISR, PP, and GR being converted.</t>
  </si>
  <si>
    <t>The contributing drainage area should include all impervious and pervious areas draining to the BMP. The contributing drainage area will be used to calculate the percent impervious cover.
If contributing drainage area is less than impervious area treated, error will be given.</t>
  </si>
  <si>
    <t>Installed Area</t>
  </si>
  <si>
    <t>Prioritize higher water quality benefit BMP.</t>
  </si>
  <si>
    <t>Enter surface area of BMP in SF</t>
  </si>
  <si>
    <t>Input the square footage of the BMP installed. Applicable Practices: BR, CL, CW, GR, IF, PP, RG, VSC</t>
  </si>
  <si>
    <t>Enter treatment gallons</t>
  </si>
  <si>
    <t>Input the BMPs treatment volume in gallons, not the storage capacity. Applicable Practices: DW and RWH</t>
  </si>
  <si>
    <t>Enter linear foot of BMP</t>
  </si>
  <si>
    <t>Input the linear footage of the BMP installed. Applicable to LS practices</t>
  </si>
  <si>
    <t>Unforested pervious area of the parcel (CL-1 -2 -3 only)</t>
  </si>
  <si>
    <t>Prioritize conservation landscaping practices that convert large areas of avaliable space.</t>
  </si>
  <si>
    <t>Only applicable to CL-1, CL-2, and CL-3 that do not meet minimum rank. Identify the total area of the property that is unforested, pervious, unoccupied, and free of existing beds. This area should not be densely forested or covered by impervious surfaces like concrete, asphalt or compacted gravel. It must be free of structures, such as buildings, playgrounds, or water features. Measure the total available pervious area at the time of the site assessment, excluding any future alterations.</t>
  </si>
  <si>
    <t>Cost Effectiveness</t>
  </si>
  <si>
    <t>Prioritize least cost, technically feasible BMP.</t>
  </si>
  <si>
    <t>The cost effectiveness for treating impervious runoff is measured by dividing the cost estimate by the impervious area treated. The BMP that most effectively treats impervious runoff will be rewarded.</t>
  </si>
  <si>
    <t>The cost effectiveness for the overall project is measured by dividing the cost estimate by the installed area, either square footage, gallons, or linear foot. Low cost projects will be rewarded.</t>
  </si>
  <si>
    <t>Pollutant Removal Efficiency</t>
  </si>
  <si>
    <t>Prioritize BMP types with higher Pollutant Removal Efficiency.</t>
  </si>
  <si>
    <t>This is the selected BMP's pollutant removal efficiency. This will be self populated, do not input anything.</t>
  </si>
  <si>
    <t>This is the weighted runoff value for the contributing drainage area based on the amount of impervious area treated and the pervious area treated.  All previous areas treated are assumed to be Hydrologic Soil Group (HSG) D with a Rv of 0.25. Pervious Area is the difference between the contributing drainage area and impervious area treated. See the Calculations Appendix A of the VCAP Manual for typical Rv values.</t>
  </si>
  <si>
    <t>The Pollutant Load is computed from the Runoff Value (Rv) and Contributing Drainage Area. Pollutant Load = 2.28*Rv*CDA/43,560</t>
  </si>
  <si>
    <t>Pollutant Removal Efficiency (EFF)</t>
  </si>
  <si>
    <t>Notes</t>
  </si>
  <si>
    <t>ISR to Turf</t>
  </si>
  <si>
    <t>Turf assumed to be D soils (Rv = 0.25)</t>
  </si>
  <si>
    <t>ISR to CL</t>
  </si>
  <si>
    <t>CL assumed to be undisturbed forest/open space (Rv = 0.05)</t>
  </si>
  <si>
    <t>CL-1</t>
  </si>
  <si>
    <t>CL-2</t>
  </si>
  <si>
    <t>CL-3</t>
  </si>
  <si>
    <t>CL-4</t>
  </si>
  <si>
    <t>CL-5</t>
  </si>
  <si>
    <t>RG</t>
  </si>
  <si>
    <t>Assumed to meet simple disconnection RR only</t>
  </si>
  <si>
    <t>DW</t>
  </si>
  <si>
    <t>CW</t>
  </si>
  <si>
    <t>Assumed to meet the Constructed Wetland level 1 with only PR</t>
  </si>
  <si>
    <t>VSC-DS</t>
  </si>
  <si>
    <t>Assumed to meet Dry Swale level 1 with RR and PR combined</t>
  </si>
  <si>
    <t>VSC-SPCS</t>
  </si>
  <si>
    <t>VSC-WS</t>
  </si>
  <si>
    <t>Assumed to meet Wet Swale level 1 with only PR; Level 2 EFF of 0.4</t>
  </si>
  <si>
    <t>RWH</t>
  </si>
  <si>
    <t>BR</t>
  </si>
  <si>
    <t>Level 1; Level 2 EFF of 0.9</t>
  </si>
  <si>
    <t>IF</t>
  </si>
  <si>
    <t>Level 1; Level 2 EFF of 0.93</t>
  </si>
  <si>
    <t>PP</t>
  </si>
  <si>
    <t>Level 1; Level 2 EFF of 0.81</t>
  </si>
  <si>
    <t>GR</t>
  </si>
  <si>
    <t>Level 1; Level 2 EFF of 0.6</t>
  </si>
  <si>
    <t>LS</t>
  </si>
  <si>
    <t>lbs TP removal per SF of revegetation** TO REVISE</t>
  </si>
  <si>
    <t>resource concern</t>
  </si>
  <si>
    <t>Erosion</t>
  </si>
  <si>
    <t>Poor Vegetative Cover</t>
  </si>
  <si>
    <t>Excess Runoff</t>
  </si>
  <si>
    <t>slopes</t>
  </si>
  <si>
    <r>
      <t xml:space="preserve">BMP manages poor vegetative cover or erosion on slope </t>
    </r>
    <r>
      <rPr>
        <sz val="11"/>
        <color theme="1"/>
        <rFont val="Arial"/>
        <family val="2"/>
      </rPr>
      <t>≥</t>
    </r>
    <r>
      <rPr>
        <sz val="11"/>
        <color theme="1"/>
        <rFont val="Aptos"/>
        <family val="2"/>
      </rPr>
      <t>15%</t>
    </r>
  </si>
  <si>
    <t>type</t>
  </si>
  <si>
    <t>BMP is structural (e.g. RG, DW, CW, VSC, RWH, BR, IF, PP, GR)</t>
  </si>
  <si>
    <t>Converting Impervious Surface to Conservation Landscaping (ISR to CL)</t>
  </si>
  <si>
    <t>Impervious Surface Removed (ISR)</t>
  </si>
  <si>
    <t>Living Shoreline proposed on unprotected lands (LS)</t>
  </si>
  <si>
    <t>Living Shoreline replaces failing stabilization practices (LS)</t>
  </si>
  <si>
    <t>Conservation Landscaping (CL-1, CL-2, CL-3)</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</si>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</sst>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2"/>
      <color theme="1"/>
      <name val="Arial"/>
      <family val="2"/>
    </font>
    <font>
      <sz val="11"/>
      <color theme="1"/>
      <name val="Arial"/>
      <family val="2"/>
    </font>
    <font>
      <sz val="12"/>
      <color theme="1"/>
      <name val="Aptos"/>
      <family val="2"/>
    </font>
    <font>
      <i/>
      <sz val="10"/>
      <color theme="1"/>
      <name val="Aptos"/>
      <family val="2"/>
    </font>
    <font>
      <sz val="11"/>
      <color theme="1"/>
      <name val="Aptos"/>
      <family val="2"/>
    </font>
    <font>
      <i/>
      <sz val="11"/>
      <color theme="1"/>
      <name val="Aptos"/>
      <family val="2"/>
    </font>
    <font>
      <b/>
      <sz val="12"/>
      <color theme="1"/>
      <name val="Aptos"/>
      <family val="2"/>
    </font>
    <font>
      <sz val="10"/>
      <color theme="1"/>
      <name val="Aptos"/>
      <family val="2"/>
    </font>
    <font>
      <b/>
      <sz val="11"/>
      <color theme="1"/>
      <name val="Aptos"/>
      <family val="2"/>
    </font>
    <font>
      <sz val="8"/>
      <name val="Arial"/>
      <family val="2"/>
    </font>
    <font>
      <sz val="10"/>
      <color theme="1"/>
      <name val="Arial"/>
      <family val="2"/>
    </font>
    <font>
      <sz val="9.5"/>
      <color theme="1"/>
      <name val="Aptos"/>
      <family val="2"/>
    </font>
    <font>
      <b/>
      <sz val="10"/>
      <color theme="1"/>
      <name val="Aptos"/>
      <family val="2"/>
    </font>
    <font>
      <b/>
      <sz val="14"/>
      <color theme="1"/>
      <name val="Aptos"/>
      <family val="2"/>
    </font>
    <font>
      <sz val="12"/>
      <color theme="1"/>
      <name val="Aptos Display"/>
      <family val="2"/>
      <scheme val="major"/>
    </font>
    <font>
      <sz val="12"/>
      <color theme="1"/>
      <name val="Arial"/>
      <family val="2"/>
    </font>
    <font>
      <sz val="11"/>
      <color theme="1"/>
      <name val="Aptos Narrow"/>
      <family val="2"/>
      <scheme val="minor"/>
    </font>
    <font>
      <b/>
      <sz val="15"/>
      <color theme="3"/>
      <name val="Aptos Narrow"/>
      <family val="2"/>
      <scheme val="minor"/>
    </font>
    <font>
      <b/>
      <sz val="13"/>
      <color theme="3"/>
      <name val="Aptos Narrow"/>
      <family val="2"/>
      <scheme val="minor"/>
    </font>
    <font>
      <sz val="11"/>
      <color rgb="FF006100"/>
      <name val="Aptos Narrow"/>
      <family val="2"/>
      <scheme val="minor"/>
    </font>
    <font>
      <sz val="11"/>
      <color rgb="FF3F3F76"/>
      <name val="Aptos Narrow"/>
      <family val="2"/>
      <scheme val="minor"/>
    </font>
    <font>
      <b/>
      <sz val="11"/>
      <color rgb="FFFA7D00"/>
      <name val="Aptos Narrow"/>
      <family val="2"/>
      <scheme val="minor"/>
    </font>
    <font>
      <i/>
      <sz val="11"/>
      <color rgb="FF7F7F7F"/>
      <name val="Aptos Narrow"/>
      <family val="2"/>
      <scheme val="minor"/>
    </font>
    <font>
      <sz val="12"/>
      <color rgb="FF00B0F0"/>
      <name val="Aptos Display"/>
      <family val="2"/>
      <scheme val="major"/>
    </font>
    <font>
      <b/>
      <sz val="11"/>
      <color theme="0"/>
      <name val="Aptos"/>
      <family val="2"/>
    </font>
    <font>
      <sz val="10"/>
      <color theme="0"/>
      <name val="Aptos"/>
      <family val="2"/>
    </font>
    <font>
      <b/>
      <sz val="10"/>
      <color theme="0"/>
      <name val="Aptos"/>
      <family val="2"/>
    </font>
  </fonts>
  <fills count="10">
    <fill>
      <patternFill patternType="none"/>
    </fill>
    <fill>
      <patternFill patternType="gray125"/>
    </fill>
    <fill>
      <patternFill patternType="solid">
        <fgColor rgb="FFEAF8E4"/>
        <bgColor indexed="64"/>
      </patternFill>
    </fill>
    <fill>
      <patternFill patternType="solid">
        <fgColor theme="3" tint="0.89999084444715716"/>
        <bgColor indexed="64"/>
      </patternFill>
    </fill>
    <fill>
      <patternFill patternType="solid">
        <fgColor theme="2" tint="-0.499984740745262"/>
        <bgColor indexed="64"/>
      </patternFill>
    </fill>
    <fill>
      <patternFill patternType="solid">
        <fgColor rgb="FFC6EFCE"/>
      </patternFill>
    </fill>
    <fill>
      <patternFill patternType="solid">
        <fgColor rgb="FFFFCC99"/>
      </patternFill>
    </fill>
    <fill>
      <patternFill patternType="solid">
        <fgColor rgb="FFF2F2F2"/>
      </patternFill>
    </fill>
    <fill>
      <patternFill patternType="solid">
        <fgColor theme="9" tint="0.79998168889431442"/>
        <bgColor indexed="64"/>
      </patternFill>
    </fill>
    <fill>
      <patternFill patternType="solid">
        <fgColor theme="0"/>
        <bgColor indexed="64"/>
      </patternFill>
    </fill>
  </fills>
  <borders count="79">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9" fontId="15" fillId="0" borderId="0" applyFont="0" applyFill="0" applyBorder="0" applyAlignment="0" applyProtection="0"/>
    <xf numFmtId="0" fontId="16" fillId="0" borderId="0"/>
    <xf numFmtId="0" fontId="17" fillId="0" borderId="59" applyNumberFormat="0" applyFill="0" applyAlignment="0" applyProtection="0"/>
    <xf numFmtId="0" fontId="18" fillId="0" borderId="60" applyNumberFormat="0" applyFill="0" applyAlignment="0" applyProtection="0"/>
    <xf numFmtId="0" fontId="19" fillId="5" borderId="0" applyNumberFormat="0" applyBorder="0" applyAlignment="0" applyProtection="0"/>
    <xf numFmtId="0" fontId="20" fillId="6" borderId="61" applyNumberFormat="0" applyAlignment="0">
      <protection locked="0"/>
    </xf>
    <xf numFmtId="0" fontId="21" fillId="7" borderId="61" applyNumberFormat="0" applyAlignment="0" applyProtection="0"/>
    <xf numFmtId="0" fontId="22" fillId="0" borderId="0" applyNumberFormat="0" applyFill="0" applyBorder="0" applyAlignment="0">
      <protection locked="0"/>
    </xf>
  </cellStyleXfs>
  <cellXfs count="275">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xf>
    <xf numFmtId="0" fontId="14" fillId="0" borderId="43" xfId="0" applyFont="1" applyBorder="1" applyAlignment="1">
      <alignment wrapText="1"/>
    </xf>
    <xf numFmtId="0" fontId="14" fillId="0" borderId="46" xfId="0" applyFont="1" applyBorder="1" applyAlignment="1">
      <alignment vertical="center" wrapText="1"/>
    </xf>
    <xf numFmtId="0" fontId="14" fillId="4" borderId="4" xfId="0" applyFont="1" applyFill="1" applyBorder="1"/>
    <xf numFmtId="0" fontId="14" fillId="4" borderId="5" xfId="0" applyFont="1" applyFill="1" applyBorder="1"/>
    <xf numFmtId="0" fontId="14" fillId="4" borderId="6" xfId="0" applyFont="1" applyFill="1" applyBorder="1"/>
    <xf numFmtId="0" fontId="14" fillId="0" borderId="48" xfId="0" applyFont="1" applyBorder="1" applyAlignment="1">
      <alignment vertical="center" wrapText="1"/>
    </xf>
    <xf numFmtId="0" fontId="2" fillId="0" borderId="0" xfId="0" applyFont="1"/>
    <xf numFmtId="0" fontId="2" fillId="4" borderId="7" xfId="0" applyFont="1" applyFill="1" applyBorder="1"/>
    <xf numFmtId="0" fontId="2" fillId="4" borderId="11" xfId="0" applyFont="1" applyFill="1" applyBorder="1"/>
    <xf numFmtId="0" fontId="2" fillId="4" borderId="12" xfId="0" applyFont="1" applyFill="1" applyBorder="1"/>
    <xf numFmtId="0" fontId="2" fillId="4" borderId="1"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14" fillId="0" borderId="43" xfId="0" applyFont="1" applyBorder="1" applyAlignment="1">
      <alignment vertical="center" wrapText="1"/>
    </xf>
    <xf numFmtId="0" fontId="6" fillId="0" borderId="62" xfId="0" applyFont="1" applyBorder="1" applyAlignment="1">
      <alignment horizontal="center"/>
    </xf>
    <xf numFmtId="0" fontId="6" fillId="0" borderId="52" xfId="0" applyFont="1" applyBorder="1" applyAlignment="1">
      <alignment horizontal="center"/>
    </xf>
    <xf numFmtId="0" fontId="2" fillId="0" borderId="53" xfId="0" applyFont="1" applyBorder="1" applyAlignment="1">
      <alignment horizontal="left" vertical="center" wrapText="1"/>
    </xf>
    <xf numFmtId="0" fontId="2" fillId="0" borderId="46" xfId="0" applyFont="1" applyBorder="1" applyAlignment="1">
      <alignment horizontal="left" vertical="center" wrapText="1"/>
    </xf>
    <xf numFmtId="0" fontId="2" fillId="0" borderId="48" xfId="0" applyFont="1" applyBorder="1" applyAlignment="1">
      <alignment horizontal="left" vertical="center" wrapText="1"/>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63" xfId="0" applyFont="1" applyBorder="1" applyAlignment="1">
      <alignment horizontal="left" vertical="center"/>
    </xf>
    <xf numFmtId="0" fontId="2" fillId="4" borderId="12" xfId="0" applyFont="1" applyFill="1" applyBorder="1" applyAlignment="1">
      <alignment vertical="center"/>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8" xfId="0" applyFont="1" applyBorder="1" applyAlignment="1">
      <alignment vertical="center"/>
    </xf>
    <xf numFmtId="0" fontId="2" fillId="0" borderId="43" xfId="0" applyFont="1" applyBorder="1" applyAlignment="1">
      <alignment horizontal="left" vertical="center" wrapText="1"/>
    </xf>
    <xf numFmtId="0" fontId="2" fillId="0" borderId="0" xfId="0" applyFont="1" applyAlignment="1">
      <alignment wrapText="1"/>
    </xf>
    <xf numFmtId="0" fontId="14" fillId="4" borderId="5" xfId="0" applyFont="1" applyFill="1" applyBorder="1" applyAlignment="1">
      <alignment wrapText="1"/>
    </xf>
    <xf numFmtId="0" fontId="14" fillId="4" borderId="6" xfId="0" applyFont="1" applyFill="1" applyBorder="1" applyAlignment="1">
      <alignment wrapText="1"/>
    </xf>
    <xf numFmtId="0" fontId="2" fillId="0" borderId="31"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4" fillId="4" borderId="12" xfId="0" applyFont="1" applyFill="1" applyBorder="1" applyAlignment="1">
      <alignment wrapText="1"/>
    </xf>
    <xf numFmtId="0" fontId="14" fillId="4" borderId="1" xfId="0" applyFont="1" applyFill="1" applyBorder="1" applyAlignment="1">
      <alignment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2" xfId="0" applyFont="1" applyBorder="1" applyAlignment="1">
      <alignment horizontal="left"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1" xfId="0" applyFont="1" applyBorder="1" applyAlignment="1">
      <alignment horizontal="left" vertical="center" wrapText="1"/>
    </xf>
    <xf numFmtId="0" fontId="14" fillId="0" borderId="72" xfId="0" applyFont="1" applyBorder="1" applyAlignment="1">
      <alignment vertical="center" wrapText="1"/>
    </xf>
    <xf numFmtId="0" fontId="14" fillId="0" borderId="70" xfId="0" applyFont="1" applyBorder="1" applyAlignment="1">
      <alignment vertical="center" wrapText="1"/>
    </xf>
    <xf numFmtId="0" fontId="14" fillId="0" borderId="71" xfId="0" applyFont="1" applyBorder="1" applyAlignment="1">
      <alignment vertical="center" wrapText="1"/>
    </xf>
    <xf numFmtId="0" fontId="2" fillId="8" borderId="74" xfId="0" applyFont="1" applyFill="1" applyBorder="1" applyAlignment="1">
      <alignment vertical="center" wrapText="1"/>
    </xf>
    <xf numFmtId="0" fontId="2" fillId="8" borderId="64" xfId="0" applyFont="1" applyFill="1" applyBorder="1" applyAlignment="1">
      <alignment vertical="center" wrapText="1"/>
    </xf>
    <xf numFmtId="0" fontId="6" fillId="9" borderId="64" xfId="0" applyFont="1" applyFill="1" applyBorder="1" applyAlignment="1">
      <alignment horizontal="center"/>
    </xf>
    <xf numFmtId="9" fontId="2" fillId="0" borderId="0" xfId="1" applyFont="1" applyProtection="1"/>
    <xf numFmtId="1" fontId="4" fillId="2" borderId="37" xfId="0" applyNumberFormat="1" applyFont="1" applyFill="1" applyBorder="1" applyAlignment="1" applyProtection="1">
      <alignment horizontal="center"/>
      <protection locked="0"/>
    </xf>
    <xf numFmtId="1" fontId="4" fillId="2" borderId="38" xfId="0" applyNumberFormat="1" applyFont="1" applyFill="1" applyBorder="1" applyAlignment="1" applyProtection="1">
      <alignment horizontal="center"/>
      <protection locked="0"/>
    </xf>
    <xf numFmtId="1" fontId="4" fillId="2" borderId="13" xfId="0" applyNumberFormat="1" applyFont="1" applyFill="1" applyBorder="1" applyAlignment="1" applyProtection="1">
      <alignment horizontal="center"/>
      <protection locked="0"/>
    </xf>
    <xf numFmtId="1" fontId="4" fillId="2" borderId="13" xfId="0" applyNumberFormat="1" applyFont="1" applyFill="1" applyBorder="1" applyAlignment="1" applyProtection="1">
      <alignment horizontal="center" vertical="center"/>
      <protection locked="0"/>
    </xf>
    <xf numFmtId="0" fontId="2" fillId="4" borderId="0" xfId="0" applyFont="1" applyFill="1"/>
    <xf numFmtId="0" fontId="2" fillId="4" borderId="8" xfId="0" applyFont="1" applyFill="1" applyBorder="1"/>
    <xf numFmtId="0" fontId="8" fillId="0" borderId="39" xfId="0" applyFont="1" applyBorder="1"/>
    <xf numFmtId="0" fontId="8" fillId="0" borderId="51" xfId="0" applyFont="1" applyBorder="1"/>
    <xf numFmtId="0" fontId="3" fillId="0" borderId="37" xfId="0" applyFont="1" applyBorder="1" applyAlignment="1">
      <alignment horizontal="center"/>
    </xf>
    <xf numFmtId="0" fontId="6" fillId="0" borderId="22" xfId="0" applyFont="1" applyBorder="1" applyAlignment="1">
      <alignment horizontal="center"/>
    </xf>
    <xf numFmtId="0" fontId="3" fillId="0" borderId="13" xfId="0" applyFont="1" applyBorder="1" applyAlignment="1">
      <alignment horizontal="center"/>
    </xf>
    <xf numFmtId="0" fontId="6" fillId="0" borderId="23" xfId="0" applyFont="1" applyBorder="1" applyAlignment="1">
      <alignment horizontal="center"/>
    </xf>
    <xf numFmtId="0" fontId="3" fillId="0" borderId="38" xfId="0" applyFont="1" applyBorder="1" applyAlignment="1">
      <alignment horizontal="center"/>
    </xf>
    <xf numFmtId="0" fontId="6" fillId="0" borderId="26" xfId="0" applyFont="1" applyBorder="1" applyAlignment="1">
      <alignment horizontal="center"/>
    </xf>
    <xf numFmtId="49" fontId="3" fillId="0" borderId="39" xfId="0" applyNumberFormat="1" applyFont="1" applyBorder="1" applyAlignment="1">
      <alignment horizontal="center"/>
    </xf>
    <xf numFmtId="0" fontId="6" fillId="0" borderId="6" xfId="0" applyFont="1" applyBorder="1" applyAlignment="1">
      <alignment horizont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11" fillId="4" borderId="0" xfId="0" applyFont="1" applyFill="1" applyAlignment="1">
      <alignment horizontal="left" vertical="center" wrapText="1"/>
    </xf>
    <xf numFmtId="0" fontId="7" fillId="4" borderId="0" xfId="0" applyFont="1" applyFill="1" applyAlignment="1">
      <alignment horizontal="left" vertical="center" wrapText="1"/>
    </xf>
    <xf numFmtId="0" fontId="3" fillId="4" borderId="0" xfId="0" applyFont="1" applyFill="1" applyAlignment="1">
      <alignment horizontal="center"/>
    </xf>
    <xf numFmtId="0" fontId="6" fillId="4" borderId="8" xfId="0" applyFont="1" applyFill="1" applyBorder="1" applyAlignment="1">
      <alignment horizontal="center"/>
    </xf>
    <xf numFmtId="0" fontId="4" fillId="4" borderId="8" xfId="0" applyFont="1" applyFill="1" applyBorder="1" applyAlignment="1">
      <alignment horizontal="center" vertical="center"/>
    </xf>
    <xf numFmtId="49" fontId="3" fillId="0" borderId="41" xfId="0" applyNumberFormat="1" applyFont="1" applyBorder="1" applyAlignment="1">
      <alignment horizontal="center"/>
    </xf>
    <xf numFmtId="165" fontId="6" fillId="0" borderId="43" xfId="0" applyNumberFormat="1" applyFont="1" applyBorder="1" applyAlignment="1">
      <alignment horizontal="center"/>
    </xf>
    <xf numFmtId="165" fontId="6" fillId="0" borderId="48" xfId="0" applyNumberFormat="1" applyFont="1" applyBorder="1" applyAlignment="1">
      <alignment horizontal="center"/>
    </xf>
    <xf numFmtId="165" fontId="6" fillId="0" borderId="13" xfId="0" applyNumberFormat="1" applyFont="1" applyBorder="1" applyAlignment="1">
      <alignment horizontal="center" vertical="center"/>
    </xf>
    <xf numFmtId="165" fontId="6" fillId="0" borderId="13" xfId="0" applyNumberFormat="1" applyFont="1" applyBorder="1" applyAlignment="1">
      <alignment horizontal="center"/>
    </xf>
    <xf numFmtId="1" fontId="2" fillId="4" borderId="0" xfId="0" applyNumberFormat="1" applyFont="1" applyFill="1"/>
    <xf numFmtId="2" fontId="6" fillId="0" borderId="37" xfId="0" applyNumberFormat="1" applyFont="1" applyBorder="1" applyAlignment="1">
      <alignment horizontal="center" vertical="center"/>
    </xf>
    <xf numFmtId="165" fontId="6" fillId="0" borderId="43" xfId="0" applyNumberFormat="1" applyFont="1" applyBorder="1" applyAlignment="1">
      <alignment horizontal="center" vertical="center"/>
    </xf>
    <xf numFmtId="2" fontId="6" fillId="0" borderId="38" xfId="0" applyNumberFormat="1" applyFont="1" applyBorder="1" applyAlignment="1">
      <alignment horizontal="center"/>
    </xf>
    <xf numFmtId="2" fontId="6" fillId="0" borderId="37" xfId="0" applyNumberFormat="1" applyFont="1" applyBorder="1" applyAlignment="1">
      <alignment horizontal="center"/>
    </xf>
    <xf numFmtId="0" fontId="2" fillId="0" borderId="43" xfId="0" applyFont="1" applyBorder="1"/>
    <xf numFmtId="2" fontId="6" fillId="0" borderId="13" xfId="0" applyNumberFormat="1" applyFont="1" applyBorder="1" applyAlignment="1">
      <alignment horizontal="center"/>
    </xf>
    <xf numFmtId="0" fontId="2" fillId="0" borderId="46" xfId="0" applyFont="1" applyBorder="1"/>
    <xf numFmtId="165" fontId="2" fillId="0" borderId="0" xfId="0" applyNumberFormat="1" applyFont="1"/>
    <xf numFmtId="0" fontId="6" fillId="2" borderId="37"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0" borderId="11" xfId="0" applyFont="1" applyBorder="1" applyAlignment="1">
      <alignment horizontal="center"/>
    </xf>
    <xf numFmtId="0" fontId="6" fillId="0" borderId="1" xfId="0" applyFont="1" applyBorder="1" applyAlignment="1">
      <alignment horizontal="center"/>
    </xf>
    <xf numFmtId="0" fontId="2" fillId="0" borderId="8" xfId="0" applyFont="1" applyBorder="1" applyAlignment="1">
      <alignment horizontal="left" vertical="center" wrapText="1"/>
    </xf>
    <xf numFmtId="0" fontId="2" fillId="8" borderId="74" xfId="0" applyFont="1" applyFill="1" applyBorder="1" applyAlignment="1">
      <alignment horizontal="left" vertical="center" wrapText="1"/>
    </xf>
    <xf numFmtId="0" fontId="2" fillId="0" borderId="52" xfId="0" applyFont="1" applyBorder="1" applyAlignment="1">
      <alignment horizontal="left" vertical="center" wrapText="1"/>
    </xf>
    <xf numFmtId="1" fontId="4" fillId="0" borderId="34" xfId="0" applyNumberFormat="1" applyFont="1" applyBorder="1" applyAlignment="1" applyProtection="1">
      <alignment horizontal="center" vertical="center"/>
      <protection locked="0"/>
    </xf>
    <xf numFmtId="1" fontId="4" fillId="0" borderId="35" xfId="0" applyNumberFormat="1" applyFont="1" applyBorder="1" applyAlignment="1" applyProtection="1">
      <alignment horizontal="center" vertical="center"/>
      <protection locked="0"/>
    </xf>
    <xf numFmtId="1" fontId="4" fillId="0" borderId="40" xfId="0" applyNumberFormat="1" applyFont="1" applyBorder="1" applyAlignment="1" applyProtection="1">
      <alignment horizontal="center" vertical="center"/>
      <protection locked="0"/>
    </xf>
    <xf numFmtId="165" fontId="6" fillId="0" borderId="51" xfId="1" applyNumberFormat="1" applyFont="1" applyBorder="1" applyAlignment="1" applyProtection="1">
      <alignment horizontal="center" vertical="center"/>
    </xf>
    <xf numFmtId="165" fontId="6" fillId="0" borderId="57" xfId="1" applyNumberFormat="1" applyFont="1" applyBorder="1" applyAlignment="1" applyProtection="1">
      <alignment horizontal="center" vertical="center"/>
    </xf>
    <xf numFmtId="165" fontId="6" fillId="0" borderId="58" xfId="1" applyNumberFormat="1" applyFont="1" applyBorder="1" applyAlignment="1" applyProtection="1">
      <alignment horizontal="center" vertical="center"/>
    </xf>
    <xf numFmtId="0" fontId="7" fillId="0" borderId="37" xfId="0" applyFont="1" applyBorder="1" applyAlignment="1">
      <alignment horizontal="right" vertical="center"/>
    </xf>
    <xf numFmtId="0" fontId="7" fillId="0" borderId="38" xfId="0" applyFont="1" applyBorder="1" applyAlignment="1">
      <alignment horizontal="right"/>
    </xf>
    <xf numFmtId="0" fontId="7" fillId="0" borderId="13" xfId="0" applyFont="1" applyBorder="1" applyAlignment="1">
      <alignment horizontal="right"/>
    </xf>
    <xf numFmtId="0" fontId="25" fillId="0" borderId="27" xfId="0" applyFont="1" applyBorder="1" applyAlignment="1">
      <alignment horizontal="right" vertical="center" wrapText="1"/>
    </xf>
    <xf numFmtId="0" fontId="25" fillId="0" borderId="5" xfId="0" applyFont="1" applyBorder="1" applyAlignment="1">
      <alignment horizontal="right" vertical="center" wrapText="1"/>
    </xf>
    <xf numFmtId="0" fontId="25" fillId="0" borderId="49" xfId="0" applyFont="1" applyBorder="1" applyAlignment="1">
      <alignment horizontal="right" vertical="center" wrapText="1"/>
    </xf>
    <xf numFmtId="0" fontId="25" fillId="0" borderId="31" xfId="0" applyFont="1" applyBorder="1" applyAlignment="1">
      <alignment horizontal="right" vertical="center" wrapText="1"/>
    </xf>
    <xf numFmtId="0" fontId="25" fillId="0" borderId="0" xfId="0" applyFont="1" applyAlignment="1">
      <alignment horizontal="right" vertical="center" wrapText="1"/>
    </xf>
    <xf numFmtId="0" fontId="25" fillId="0" borderId="32" xfId="0" applyFont="1" applyBorder="1" applyAlignment="1">
      <alignment horizontal="right" vertical="center" wrapText="1"/>
    </xf>
    <xf numFmtId="0" fontId="25" fillId="0" borderId="30" xfId="0" applyFont="1" applyBorder="1" applyAlignment="1">
      <alignment horizontal="right" vertical="center" wrapText="1"/>
    </xf>
    <xf numFmtId="0" fontId="25" fillId="0" borderId="10" xfId="0" applyFont="1" applyBorder="1" applyAlignment="1">
      <alignment horizontal="right" vertical="center" wrapText="1"/>
    </xf>
    <xf numFmtId="0" fontId="25" fillId="0" borderId="50" xfId="0" applyFont="1" applyBorder="1" applyAlignment="1">
      <alignment horizontal="right" vertical="center" wrapText="1"/>
    </xf>
    <xf numFmtId="0" fontId="7" fillId="0" borderId="13" xfId="0" applyFont="1" applyBorder="1" applyAlignment="1">
      <alignment horizontal="right" vertical="center" wrapText="1"/>
    </xf>
    <xf numFmtId="0" fontId="8" fillId="0" borderId="4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38" xfId="0" applyFont="1" applyBorder="1" applyAlignment="1">
      <alignment horizontal="right" vertical="center"/>
    </xf>
    <xf numFmtId="0" fontId="8" fillId="0" borderId="13" xfId="0" applyFont="1" applyBorder="1" applyAlignment="1">
      <alignment horizontal="center" vertical="center" wrapText="1"/>
    </xf>
    <xf numFmtId="0" fontId="7" fillId="0" borderId="13" xfId="0" applyFont="1" applyBorder="1" applyAlignment="1">
      <alignment horizontal="right" vertical="center"/>
    </xf>
    <xf numFmtId="0" fontId="13" fillId="3" borderId="11" xfId="0" applyFont="1" applyFill="1" applyBorder="1" applyAlignment="1">
      <alignment horizontal="center"/>
    </xf>
    <xf numFmtId="0" fontId="13" fillId="3" borderId="12" xfId="0" applyFont="1" applyFill="1" applyBorder="1" applyAlignment="1">
      <alignment horizontal="center"/>
    </xf>
    <xf numFmtId="0" fontId="13" fillId="3" borderId="1" xfId="0" applyFont="1" applyFill="1" applyBorder="1" applyAlignment="1">
      <alignment horizontal="center"/>
    </xf>
    <xf numFmtId="165" fontId="13" fillId="0" borderId="11" xfId="0" applyNumberFormat="1" applyFont="1" applyBorder="1" applyAlignment="1">
      <alignment horizontal="center"/>
    </xf>
    <xf numFmtId="165" fontId="13" fillId="0" borderId="1" xfId="0" applyNumberFormat="1" applyFont="1" applyBorder="1" applyAlignment="1">
      <alignment horizont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6" fillId="2" borderId="37"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7" fillId="0" borderId="37" xfId="0" applyFont="1" applyBorder="1" applyAlignment="1">
      <alignment horizontal="left" vertical="center" wrapText="1"/>
    </xf>
    <xf numFmtId="0" fontId="7" fillId="0" borderId="13" xfId="0" applyFont="1" applyBorder="1" applyAlignment="1">
      <alignment horizontal="left" vertical="center" wrapText="1"/>
    </xf>
    <xf numFmtId="0" fontId="7" fillId="0" borderId="38" xfId="0" applyFont="1" applyBorder="1" applyAlignment="1">
      <alignment horizontal="left" vertical="center" wrapText="1"/>
    </xf>
    <xf numFmtId="0" fontId="3" fillId="0" borderId="37" xfId="0" applyFont="1" applyBorder="1" applyAlignment="1">
      <alignment horizontal="center" vertical="center"/>
    </xf>
    <xf numFmtId="0" fontId="3" fillId="0" borderId="13" xfId="0" applyFont="1" applyBorder="1" applyAlignment="1">
      <alignment horizontal="center" vertical="center"/>
    </xf>
    <xf numFmtId="0" fontId="3" fillId="0" borderId="38" xfId="0" applyFont="1" applyBorder="1" applyAlignment="1">
      <alignment horizontal="center" vertical="center"/>
    </xf>
    <xf numFmtId="0" fontId="7" fillId="0" borderId="38" xfId="0" applyFont="1" applyBorder="1" applyAlignment="1">
      <alignment horizontal="right" vertical="center" wrapText="1"/>
    </xf>
    <xf numFmtId="0" fontId="8" fillId="0" borderId="45"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7" fillId="2" borderId="33"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3" fillId="0" borderId="40"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7" fillId="0" borderId="27" xfId="0" applyFont="1" applyBorder="1" applyAlignment="1">
      <alignment horizontal="left" vertical="center" wrapText="1"/>
    </xf>
    <xf numFmtId="0" fontId="7" fillId="0" borderId="5" xfId="0" applyFont="1" applyBorder="1" applyAlignment="1">
      <alignment horizontal="left" vertical="center" wrapText="1"/>
    </xf>
    <xf numFmtId="0" fontId="7" fillId="0" borderId="49" xfId="0" applyFont="1" applyBorder="1" applyAlignment="1">
      <alignment horizontal="left" vertical="center" wrapText="1"/>
    </xf>
    <xf numFmtId="0" fontId="7" fillId="0" borderId="31" xfId="0" applyFont="1" applyBorder="1" applyAlignment="1">
      <alignment horizontal="left" vertical="center" wrapText="1"/>
    </xf>
    <xf numFmtId="0" fontId="7" fillId="0" borderId="0" xfId="0" applyFont="1" applyAlignment="1">
      <alignment horizontal="left" vertical="center" wrapText="1"/>
    </xf>
    <xf numFmtId="0" fontId="7" fillId="0" borderId="32" xfId="0" applyFont="1" applyBorder="1" applyAlignment="1">
      <alignment horizontal="left" vertical="center" wrapText="1"/>
    </xf>
    <xf numFmtId="0" fontId="7" fillId="0" borderId="30" xfId="0" applyFont="1" applyBorder="1" applyAlignment="1">
      <alignment horizontal="left" vertical="center" wrapText="1"/>
    </xf>
    <xf numFmtId="0" fontId="7" fillId="0" borderId="10" xfId="0" applyFont="1" applyBorder="1" applyAlignment="1">
      <alignment horizontal="left" vertical="center" wrapText="1"/>
    </xf>
    <xf numFmtId="0" fontId="7" fillId="0" borderId="50" xfId="0" applyFont="1" applyBorder="1" applyAlignment="1">
      <alignment horizontal="lef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6" fillId="2" borderId="37"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38"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protection locked="0"/>
    </xf>
    <xf numFmtId="0" fontId="6" fillId="0" borderId="29" xfId="0" applyFont="1" applyBorder="1" applyAlignment="1">
      <alignment horizontal="center"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6" fillId="2" borderId="34"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11" fillId="0" borderId="24" xfId="0" applyFont="1" applyBorder="1" applyAlignment="1">
      <alignment horizontal="left" vertical="center" wrapText="1"/>
    </xf>
    <xf numFmtId="0" fontId="7" fillId="0" borderId="25" xfId="0" applyFont="1" applyBorder="1" applyAlignment="1">
      <alignment horizontal="left" vertical="center" wrapText="1"/>
    </xf>
    <xf numFmtId="0" fontId="6" fillId="0" borderId="28"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2" borderId="5"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xf>
    <xf numFmtId="0" fontId="8" fillId="0" borderId="49" xfId="0" applyFont="1" applyBorder="1" applyAlignment="1">
      <alignment horizontal="center"/>
    </xf>
    <xf numFmtId="0" fontId="8" fillId="0" borderId="27" xfId="0" applyFont="1" applyBorder="1" applyAlignment="1">
      <alignment horizontal="center"/>
    </xf>
    <xf numFmtId="0" fontId="8" fillId="0" borderId="5" xfId="0" applyFont="1" applyBorder="1" applyAlignment="1">
      <alignment horizontal="center"/>
    </xf>
    <xf numFmtId="0" fontId="6" fillId="2" borderId="12"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0" borderId="11" xfId="0" applyFont="1" applyBorder="1" applyAlignment="1">
      <alignment horizontal="center"/>
    </xf>
    <xf numFmtId="0" fontId="6" fillId="0" borderId="12" xfId="0" applyFont="1" applyBorder="1" applyAlignment="1">
      <alignment horizontal="center"/>
    </xf>
    <xf numFmtId="0" fontId="6" fillId="0" borderId="1" xfId="0" applyFont="1" applyBorder="1" applyAlignment="1">
      <alignment horizontal="center"/>
    </xf>
    <xf numFmtId="0" fontId="8" fillId="2" borderId="12"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2" xfId="0" applyFont="1" applyFill="1" applyBorder="1" applyAlignment="1">
      <alignment horizontal="center"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164" fontId="6" fillId="2" borderId="12" xfId="0" applyNumberFormat="1" applyFont="1" applyFill="1" applyBorder="1" applyAlignment="1" applyProtection="1">
      <alignment horizontal="center"/>
      <protection locked="0"/>
    </xf>
    <xf numFmtId="164" fontId="6" fillId="2" borderId="1" xfId="0" applyNumberFormat="1" applyFont="1" applyFill="1" applyBorder="1" applyAlignment="1" applyProtection="1">
      <alignment horizontal="center"/>
      <protection locked="0"/>
    </xf>
    <xf numFmtId="0" fontId="2" fillId="0" borderId="32" xfId="0" applyFont="1" applyBorder="1" applyAlignment="1">
      <alignment horizontal="left" vertical="center" wrapText="1"/>
    </xf>
    <xf numFmtId="0" fontId="2" fillId="0" borderId="5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left" vertical="center"/>
    </xf>
    <xf numFmtId="0" fontId="2" fillId="0" borderId="29" xfId="0" applyFont="1" applyBorder="1" applyAlignment="1">
      <alignment horizontal="left" vertical="center"/>
    </xf>
    <xf numFmtId="0" fontId="2" fillId="0" borderId="15" xfId="0" applyFont="1" applyBorder="1" applyAlignment="1">
      <alignment horizontal="left" vertical="center"/>
    </xf>
    <xf numFmtId="0" fontId="2" fillId="0" borderId="23" xfId="0" applyFont="1" applyBorder="1" applyAlignment="1">
      <alignment horizontal="left" vertical="center"/>
    </xf>
    <xf numFmtId="0" fontId="2" fillId="8" borderId="75" xfId="0" applyFont="1" applyFill="1" applyBorder="1" applyAlignment="1">
      <alignment horizontal="left" vertical="center" wrapText="1"/>
    </xf>
    <xf numFmtId="0" fontId="2" fillId="8" borderId="76" xfId="0" applyFont="1" applyFill="1" applyBorder="1" applyAlignment="1">
      <alignment horizontal="left"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8" borderId="42" xfId="0" applyFont="1" applyFill="1" applyBorder="1" applyAlignment="1">
      <alignment horizontal="left" vertical="center" wrapText="1"/>
    </xf>
    <xf numFmtId="0" fontId="2" fillId="8" borderId="74"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8" xfId="0" applyFont="1" applyBorder="1" applyAlignment="1">
      <alignment horizontal="center" vertical="center" wrapText="1"/>
    </xf>
    <xf numFmtId="0" fontId="2" fillId="8" borderId="77" xfId="0" applyFont="1" applyFill="1" applyBorder="1" applyAlignment="1">
      <alignment horizontal="left" vertical="center" wrapText="1"/>
    </xf>
    <xf numFmtId="0" fontId="2" fillId="8" borderId="78"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14" fillId="0" borderId="68" xfId="0" applyFont="1" applyBorder="1" applyAlignment="1">
      <alignment horizontal="center" vertical="center"/>
    </xf>
    <xf numFmtId="0" fontId="14" fillId="0" borderId="67" xfId="0" applyFont="1" applyBorder="1" applyAlignment="1">
      <alignment horizontal="center" vertical="center"/>
    </xf>
    <xf numFmtId="0" fontId="14" fillId="0" borderId="66" xfId="0" applyFont="1" applyBorder="1" applyAlignment="1">
      <alignment horizontal="center" vertical="center"/>
    </xf>
    <xf numFmtId="0" fontId="14" fillId="0" borderId="1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68"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62" xfId="0" applyFont="1" applyBorder="1" applyAlignment="1">
      <alignment horizontal="left" vertical="center" wrapText="1"/>
    </xf>
    <xf numFmtId="0" fontId="2" fillId="0" borderId="52" xfId="0" applyFont="1" applyBorder="1" applyAlignment="1">
      <alignment horizontal="left" vertical="center" wrapText="1"/>
    </xf>
  </cellXfs>
  <cellStyles count="9">
    <cellStyle name="Calculation 2" xfId="7" xr:uid="{D8FB2B60-AAC8-4627-9C2B-15DD26D8583E}"/>
    <cellStyle name="Explanatory Text 2" xfId="8" xr:uid="{EFA56586-0D79-446D-AFCC-2A1BDF2F7E17}"/>
    <cellStyle name="Good 2" xfId="5" xr:uid="{B625F961-9481-47EB-BAA7-869EB41748EE}"/>
    <cellStyle name="Heading 1 2" xfId="3" xr:uid="{263D0B7A-AE44-417E-8963-4A765F824AB1}"/>
    <cellStyle name="Heading 2 2" xfId="4" xr:uid="{A783E71E-1A47-44F0-985D-A9CD72464771}"/>
    <cellStyle name="Input 2" xfId="6" xr:uid="{A972F780-C4D6-41BB-87B3-FBB071914775}"/>
    <cellStyle name="Normal" xfId="0" builtinId="0"/>
    <cellStyle name="Normal 2" xfId="2" xr:uid="{CB2102E3-80A4-4A95-8D84-1EDED12F341C}"/>
    <cellStyle name="Percent" xfId="1" builtinId="5"/>
  </cellStyles>
  <dxfs count="11">
    <dxf>
      <font>
        <color theme="0"/>
      </font>
    </dxf>
    <dxf>
      <font>
        <color theme="0"/>
      </font>
    </dxf>
    <dxf>
      <font>
        <color auto="1"/>
      </font>
      <fill>
        <patternFill>
          <bgColor theme="9" tint="0.79998168889431442"/>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auto="1"/>
      </font>
    </dxf>
    <dxf>
      <font>
        <color theme="1"/>
      </font>
    </dxf>
    <dxf>
      <font>
        <color auto="1"/>
      </font>
      <fill>
        <patternFill patternType="none">
          <bgColor auto="1"/>
        </patternFill>
      </fill>
    </dxf>
  </dxfs>
  <tableStyles count="0" defaultTableStyle="TableStyleMedium2" defaultPivotStyle="PivotStyleLight16"/>
  <colors>
    <mruColors>
      <color rgb="FFEAF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9ADE-DF6D-47A0-99AF-B98F5CC00EE8}">
  <sheetPr>
    <pageSetUpPr fitToPage="1"/>
  </sheetPr>
  <dimension ref="A1:O72"/>
  <sheetViews>
    <sheetView showGridLines="0" tabSelected="1" topLeftCell="A43" zoomScale="130" zoomScaleNormal="130" workbookViewId="0">
      <selection activeCell="K55" sqref="K55"/>
    </sheetView>
  </sheetViews>
  <sheetFormatPr defaultColWidth="8.81640625" defaultRowHeight="15.6" x14ac:dyDescent="0.3"/>
  <cols>
    <col min="1" max="1" width="28.54296875" style="10" customWidth="1"/>
    <col min="2" max="4" width="8.81640625" style="10"/>
    <col min="5" max="5" width="8.81640625" style="10" customWidth="1"/>
    <col min="6" max="6" width="16" style="10" customWidth="1"/>
    <col min="7" max="7" width="4.36328125" style="10" customWidth="1"/>
    <col min="8" max="8" width="7.81640625" style="10" bestFit="1" customWidth="1"/>
    <col min="9" max="9" width="9.1796875" style="10" bestFit="1" customWidth="1"/>
    <col min="10" max="16384" width="8.81640625" style="10"/>
  </cols>
  <sheetData>
    <row r="1" spans="1:15" ht="16.2" thickBot="1" x14ac:dyDescent="0.35">
      <c r="A1" s="219" t="s">
        <v>0</v>
      </c>
      <c r="B1" s="220"/>
      <c r="C1" s="220"/>
      <c r="D1" s="220"/>
      <c r="E1" s="221"/>
      <c r="F1" s="229" t="s">
        <v>1</v>
      </c>
      <c r="G1" s="230"/>
      <c r="H1" s="217"/>
      <c r="I1" s="218"/>
    </row>
    <row r="2" spans="1:15" ht="15.6" customHeight="1" thickBot="1" x14ac:dyDescent="0.35">
      <c r="A2" s="224" t="s">
        <v>2</v>
      </c>
      <c r="B2" s="225"/>
      <c r="C2" s="225"/>
      <c r="D2" s="225"/>
      <c r="E2" s="225"/>
      <c r="F2" s="225"/>
      <c r="G2" s="225"/>
      <c r="H2" s="225"/>
      <c r="I2" s="226"/>
    </row>
    <row r="3" spans="1:15" ht="16.2" thickBot="1" x14ac:dyDescent="0.35">
      <c r="A3" s="227" t="s">
        <v>3</v>
      </c>
      <c r="B3" s="229" t="s">
        <v>4</v>
      </c>
      <c r="C3" s="230"/>
      <c r="D3" s="222"/>
      <c r="E3" s="223"/>
      <c r="F3" s="229" t="s">
        <v>5</v>
      </c>
      <c r="G3" s="230"/>
      <c r="H3" s="231"/>
      <c r="I3" s="232"/>
    </row>
    <row r="4" spans="1:15" ht="16.2" thickBot="1" x14ac:dyDescent="0.35">
      <c r="A4" s="228"/>
      <c r="B4" s="229" t="s">
        <v>6</v>
      </c>
      <c r="C4" s="230"/>
      <c r="D4" s="222"/>
      <c r="E4" s="223"/>
      <c r="F4" s="229" t="s">
        <v>7</v>
      </c>
      <c r="G4" s="230"/>
      <c r="H4" s="231"/>
      <c r="I4" s="232"/>
    </row>
    <row r="5" spans="1:15" ht="6" customHeight="1" thickBot="1" x14ac:dyDescent="0.35">
      <c r="A5" s="11"/>
      <c r="B5" s="61"/>
      <c r="C5" s="61"/>
      <c r="D5" s="61"/>
      <c r="E5" s="61"/>
      <c r="F5" s="61"/>
      <c r="G5" s="61"/>
      <c r="H5" s="61"/>
      <c r="I5" s="62"/>
    </row>
    <row r="6" spans="1:15" ht="16.2" thickBot="1" x14ac:dyDescent="0.35">
      <c r="A6" s="213" t="s">
        <v>8</v>
      </c>
      <c r="B6" s="214"/>
      <c r="C6" s="215" t="s">
        <v>9</v>
      </c>
      <c r="D6" s="216"/>
      <c r="E6" s="216"/>
      <c r="F6" s="216"/>
      <c r="G6" s="214"/>
      <c r="H6" s="63" t="s">
        <v>10</v>
      </c>
      <c r="I6" s="64" t="s">
        <v>11</v>
      </c>
    </row>
    <row r="7" spans="1:15" ht="15.6" customHeight="1" x14ac:dyDescent="0.3">
      <c r="A7" s="150" t="s">
        <v>12</v>
      </c>
      <c r="B7" s="151"/>
      <c r="C7" s="193" t="s">
        <v>13</v>
      </c>
      <c r="D7" s="194"/>
      <c r="E7" s="194"/>
      <c r="F7" s="194"/>
      <c r="G7" s="194"/>
      <c r="H7" s="65">
        <v>20</v>
      </c>
      <c r="I7" s="66" t="str">
        <f>IF(D4="Erosion", H7, "")</f>
        <v/>
      </c>
    </row>
    <row r="8" spans="1:15" x14ac:dyDescent="0.3">
      <c r="A8" s="152"/>
      <c r="B8" s="153"/>
      <c r="C8" s="191" t="s">
        <v>14</v>
      </c>
      <c r="D8" s="192"/>
      <c r="E8" s="192"/>
      <c r="F8" s="192"/>
      <c r="G8" s="192"/>
      <c r="H8" s="67">
        <v>15</v>
      </c>
      <c r="I8" s="68" t="str">
        <f>IF(D4="Poor Vegetative Cover", H8,"")</f>
        <v/>
      </c>
    </row>
    <row r="9" spans="1:15" ht="16.2" thickBot="1" x14ac:dyDescent="0.35">
      <c r="A9" s="154"/>
      <c r="B9" s="155"/>
      <c r="C9" s="188" t="s">
        <v>15</v>
      </c>
      <c r="D9" s="189"/>
      <c r="E9" s="189"/>
      <c r="F9" s="189"/>
      <c r="G9" s="189"/>
      <c r="H9" s="69">
        <v>10</v>
      </c>
      <c r="I9" s="70" t="str">
        <f>IF(D4="Excess Runoff", H9,"")</f>
        <v/>
      </c>
    </row>
    <row r="10" spans="1:15" ht="5.4" customHeight="1" thickBot="1" x14ac:dyDescent="0.35">
      <c r="A10" s="11"/>
      <c r="B10" s="61"/>
      <c r="C10" s="61"/>
      <c r="D10" s="61"/>
      <c r="E10" s="61"/>
      <c r="F10" s="61"/>
      <c r="G10" s="61"/>
      <c r="H10" s="61"/>
      <c r="I10" s="62"/>
    </row>
    <row r="11" spans="1:15" x14ac:dyDescent="0.3">
      <c r="A11" s="195" t="s">
        <v>16</v>
      </c>
      <c r="B11" s="196"/>
      <c r="C11" s="207"/>
      <c r="D11" s="207"/>
      <c r="E11" s="207"/>
      <c r="F11" s="207"/>
      <c r="G11" s="208"/>
      <c r="H11" s="71" t="s">
        <v>17</v>
      </c>
      <c r="I11" s="72" t="str">
        <f>IF(C11='Pollutant Removal'!A33,10,IF(C11='Pollutant Removal'!A34,5,IF(C11='Pollutant Removal'!A35,10,IF(C11='Pollutant Removal'!A36,10,IF(C11='Pollutant Removal'!A37,5,IF(C11='Pollutant Removal'!A38,10,IF(C11='Pollutant Removal'!A39,5,"")))))))</f>
        <v/>
      </c>
      <c r="L11" s="1"/>
      <c r="M11" s="1"/>
      <c r="N11" s="1"/>
      <c r="O11" s="1"/>
    </row>
    <row r="12" spans="1:15" ht="6" customHeight="1" thickBot="1" x14ac:dyDescent="0.35">
      <c r="A12" s="73"/>
      <c r="B12" s="74"/>
      <c r="C12" s="75"/>
      <c r="D12" s="76"/>
      <c r="E12" s="76"/>
      <c r="F12" s="76"/>
      <c r="G12" s="76"/>
      <c r="H12" s="77"/>
      <c r="I12" s="78"/>
      <c r="L12" s="1"/>
      <c r="M12" s="1"/>
      <c r="N12" s="1"/>
      <c r="O12" s="1"/>
    </row>
    <row r="13" spans="1:15" x14ac:dyDescent="0.3">
      <c r="A13" s="195" t="s">
        <v>18</v>
      </c>
      <c r="B13" s="196"/>
      <c r="C13" s="205" t="s">
        <v>19</v>
      </c>
      <c r="D13" s="206"/>
      <c r="E13" s="206"/>
      <c r="F13" s="206"/>
      <c r="G13" s="94"/>
      <c r="H13" s="65">
        <v>10</v>
      </c>
      <c r="I13" s="66" t="str">
        <f>IF(G13="Yes", H13,"")</f>
        <v/>
      </c>
      <c r="L13" s="1"/>
      <c r="M13" s="1"/>
      <c r="N13" s="1"/>
      <c r="O13" s="1"/>
    </row>
    <row r="14" spans="1:15" x14ac:dyDescent="0.3">
      <c r="A14" s="197"/>
      <c r="B14" s="198"/>
      <c r="C14" s="203" t="s">
        <v>20</v>
      </c>
      <c r="D14" s="204"/>
      <c r="E14" s="204"/>
      <c r="F14" s="204"/>
      <c r="G14" s="95"/>
      <c r="H14" s="67">
        <v>10</v>
      </c>
      <c r="I14" s="68" t="str">
        <f>IF(G14="Yes", H14,"")</f>
        <v/>
      </c>
      <c r="L14" s="1"/>
      <c r="M14" s="1"/>
      <c r="N14" s="1"/>
      <c r="O14" s="1"/>
    </row>
    <row r="15" spans="1:15" ht="16.2" thickBot="1" x14ac:dyDescent="0.35">
      <c r="A15" s="199"/>
      <c r="B15" s="200"/>
      <c r="C15" s="201" t="s">
        <v>21</v>
      </c>
      <c r="D15" s="202"/>
      <c r="E15" s="202"/>
      <c r="F15" s="202"/>
      <c r="G15" s="96"/>
      <c r="H15" s="69">
        <v>7</v>
      </c>
      <c r="I15" s="70" t="str">
        <f>IF(G15="Yes", H15,"")</f>
        <v/>
      </c>
      <c r="L15" s="1"/>
      <c r="M15" s="1"/>
      <c r="N15" s="1"/>
      <c r="O15" s="1"/>
    </row>
    <row r="16" spans="1:15" ht="5.4" customHeight="1" thickBot="1" x14ac:dyDescent="0.35">
      <c r="A16" s="73"/>
      <c r="B16" s="74"/>
      <c r="C16" s="74"/>
      <c r="D16" s="74"/>
      <c r="E16" s="74"/>
      <c r="F16" s="74"/>
      <c r="G16" s="74"/>
      <c r="H16" s="74"/>
      <c r="I16" s="79"/>
      <c r="L16" s="1"/>
      <c r="M16" s="1"/>
      <c r="N16" s="1"/>
      <c r="O16" s="1"/>
    </row>
    <row r="17" spans="1:15" x14ac:dyDescent="0.3">
      <c r="A17" s="121" t="s">
        <v>22</v>
      </c>
      <c r="B17" s="137" t="s">
        <v>23</v>
      </c>
      <c r="C17" s="137"/>
      <c r="D17" s="137"/>
      <c r="E17" s="137"/>
      <c r="F17" s="137"/>
      <c r="G17" s="134"/>
      <c r="H17" s="140">
        <v>5</v>
      </c>
      <c r="I17" s="131" t="str">
        <f>IF(G17="Yes", H17,"")</f>
        <v/>
      </c>
      <c r="L17" s="1"/>
      <c r="M17" s="1"/>
      <c r="N17" s="1"/>
      <c r="O17" s="1"/>
    </row>
    <row r="18" spans="1:15" x14ac:dyDescent="0.3">
      <c r="A18" s="144"/>
      <c r="B18" s="138"/>
      <c r="C18" s="138"/>
      <c r="D18" s="138"/>
      <c r="E18" s="138"/>
      <c r="F18" s="138"/>
      <c r="G18" s="135"/>
      <c r="H18" s="141"/>
      <c r="I18" s="132"/>
      <c r="L18" s="1"/>
      <c r="M18" s="1"/>
      <c r="N18" s="1"/>
      <c r="O18" s="1"/>
    </row>
    <row r="19" spans="1:15" x14ac:dyDescent="0.3">
      <c r="A19" s="144"/>
      <c r="B19" s="138"/>
      <c r="C19" s="138"/>
      <c r="D19" s="138"/>
      <c r="E19" s="138"/>
      <c r="F19" s="138"/>
      <c r="G19" s="135"/>
      <c r="H19" s="141"/>
      <c r="I19" s="132"/>
    </row>
    <row r="20" spans="1:15" ht="16.2" thickBot="1" x14ac:dyDescent="0.35">
      <c r="A20" s="122"/>
      <c r="B20" s="139"/>
      <c r="C20" s="139"/>
      <c r="D20" s="139"/>
      <c r="E20" s="139"/>
      <c r="F20" s="139"/>
      <c r="G20" s="136"/>
      <c r="H20" s="142"/>
      <c r="I20" s="133"/>
    </row>
    <row r="21" spans="1:15" ht="5.4" customHeight="1" thickBot="1" x14ac:dyDescent="0.35">
      <c r="A21" s="73"/>
      <c r="B21" s="74"/>
      <c r="C21" s="74"/>
      <c r="D21" s="74"/>
      <c r="E21" s="74"/>
      <c r="F21" s="74"/>
      <c r="G21" s="74"/>
      <c r="H21" s="74"/>
      <c r="I21" s="79"/>
    </row>
    <row r="22" spans="1:15" ht="22.2" customHeight="1" x14ac:dyDescent="0.3">
      <c r="A22" s="121" t="s">
        <v>24</v>
      </c>
      <c r="B22" s="137" t="s">
        <v>25</v>
      </c>
      <c r="C22" s="137"/>
      <c r="D22" s="137"/>
      <c r="E22" s="137"/>
      <c r="F22" s="137"/>
      <c r="G22" s="134"/>
      <c r="H22" s="140">
        <v>10</v>
      </c>
      <c r="I22" s="131" t="str">
        <f>IF(G22="Yes", H22,"")</f>
        <v/>
      </c>
    </row>
    <row r="23" spans="1:15" ht="22.2" customHeight="1" thickBot="1" x14ac:dyDescent="0.35">
      <c r="A23" s="122"/>
      <c r="B23" s="139"/>
      <c r="C23" s="139"/>
      <c r="D23" s="139"/>
      <c r="E23" s="139"/>
      <c r="F23" s="139"/>
      <c r="G23" s="136"/>
      <c r="H23" s="142"/>
      <c r="I23" s="133"/>
    </row>
    <row r="24" spans="1:15" ht="5.4" customHeight="1" thickBot="1" x14ac:dyDescent="0.35">
      <c r="A24" s="73"/>
      <c r="B24" s="74"/>
      <c r="C24" s="74"/>
      <c r="D24" s="74"/>
      <c r="E24" s="74"/>
      <c r="F24" s="74"/>
      <c r="G24" s="74"/>
      <c r="H24" s="74"/>
      <c r="I24" s="79"/>
    </row>
    <row r="25" spans="1:15" ht="13.95" customHeight="1" x14ac:dyDescent="0.3">
      <c r="A25" s="121" t="s">
        <v>26</v>
      </c>
      <c r="B25" s="171"/>
      <c r="C25" s="137" t="s">
        <v>27</v>
      </c>
      <c r="D25" s="137"/>
      <c r="E25" s="137"/>
      <c r="F25" s="137"/>
      <c r="G25" s="134"/>
      <c r="H25" s="140">
        <v>10</v>
      </c>
      <c r="I25" s="131" t="str">
        <f>IF(G25="Yes", H25,"")</f>
        <v/>
      </c>
    </row>
    <row r="26" spans="1:15" ht="13.95" customHeight="1" x14ac:dyDescent="0.3">
      <c r="A26" s="144"/>
      <c r="B26" s="124"/>
      <c r="C26" s="138"/>
      <c r="D26" s="138"/>
      <c r="E26" s="138"/>
      <c r="F26" s="138"/>
      <c r="G26" s="135"/>
      <c r="H26" s="141"/>
      <c r="I26" s="132"/>
    </row>
    <row r="27" spans="1:15" ht="13.95" customHeight="1" x14ac:dyDescent="0.3">
      <c r="A27" s="144"/>
      <c r="B27" s="124"/>
      <c r="C27" s="138"/>
      <c r="D27" s="138"/>
      <c r="E27" s="138"/>
      <c r="F27" s="138"/>
      <c r="G27" s="135"/>
      <c r="H27" s="141"/>
      <c r="I27" s="132"/>
    </row>
    <row r="28" spans="1:15" ht="13.95" customHeight="1" x14ac:dyDescent="0.3">
      <c r="A28" s="144"/>
      <c r="B28" s="124"/>
      <c r="C28" s="138"/>
      <c r="D28" s="138"/>
      <c r="E28" s="138"/>
      <c r="F28" s="138"/>
      <c r="G28" s="135"/>
      <c r="H28" s="141"/>
      <c r="I28" s="132"/>
    </row>
    <row r="29" spans="1:15" ht="13.95" customHeight="1" thickBot="1" x14ac:dyDescent="0.35">
      <c r="A29" s="122"/>
      <c r="B29" s="172"/>
      <c r="C29" s="139"/>
      <c r="D29" s="139"/>
      <c r="E29" s="139"/>
      <c r="F29" s="139"/>
      <c r="G29" s="136"/>
      <c r="H29" s="142"/>
      <c r="I29" s="133"/>
    </row>
    <row r="30" spans="1:15" ht="6" customHeight="1" thickBot="1" x14ac:dyDescent="0.35">
      <c r="A30" s="11"/>
      <c r="B30" s="61"/>
      <c r="C30" s="61"/>
      <c r="D30" s="61"/>
      <c r="E30" s="61"/>
      <c r="F30" s="61"/>
      <c r="G30" s="61"/>
      <c r="H30" s="61"/>
      <c r="I30" s="62"/>
    </row>
    <row r="31" spans="1:15" ht="16.2" thickBot="1" x14ac:dyDescent="0.35">
      <c r="A31" s="211" t="s">
        <v>28</v>
      </c>
      <c r="B31" s="212"/>
      <c r="C31" s="148"/>
      <c r="D31" s="149"/>
      <c r="E31" s="149"/>
      <c r="F31" s="149"/>
      <c r="G31" s="149"/>
      <c r="H31" s="80" t="s">
        <v>17</v>
      </c>
      <c r="I31" s="98" t="str">
        <f>IF(C31='Pollutant Removal'!A28, 10, IF(C31='Pollutant Removal'!A29, 5, ""))</f>
        <v/>
      </c>
    </row>
    <row r="32" spans="1:15" ht="5.4" customHeight="1" thickBot="1" x14ac:dyDescent="0.35">
      <c r="A32" s="73"/>
      <c r="B32" s="74"/>
      <c r="C32" s="74"/>
      <c r="D32" s="74"/>
      <c r="E32" s="74"/>
      <c r="F32" s="74"/>
      <c r="G32" s="74"/>
      <c r="H32" s="74"/>
      <c r="I32" s="79"/>
    </row>
    <row r="33" spans="1:9" ht="15.6" customHeight="1" x14ac:dyDescent="0.3">
      <c r="A33" s="150" t="s">
        <v>29</v>
      </c>
      <c r="B33" s="151"/>
      <c r="C33" s="162" t="s">
        <v>30</v>
      </c>
      <c r="D33" s="163"/>
      <c r="E33" s="163"/>
      <c r="F33" s="163"/>
      <c r="G33" s="186"/>
      <c r="H33" s="156">
        <v>20</v>
      </c>
      <c r="I33" s="159" t="str">
        <f>IF(G33="Yes", H33,"")</f>
        <v/>
      </c>
    </row>
    <row r="34" spans="1:9" ht="15.6" customHeight="1" x14ac:dyDescent="0.3">
      <c r="A34" s="152"/>
      <c r="B34" s="153"/>
      <c r="C34" s="209"/>
      <c r="D34" s="210"/>
      <c r="E34" s="210"/>
      <c r="F34" s="210"/>
      <c r="G34" s="187"/>
      <c r="H34" s="183"/>
      <c r="I34" s="190"/>
    </row>
    <row r="35" spans="1:9" ht="15.6" customHeight="1" x14ac:dyDescent="0.3">
      <c r="A35" s="152"/>
      <c r="B35" s="153"/>
      <c r="C35" s="180" t="s">
        <v>31</v>
      </c>
      <c r="D35" s="181"/>
      <c r="E35" s="181"/>
      <c r="F35" s="181"/>
      <c r="G35" s="184"/>
      <c r="H35" s="182">
        <v>10</v>
      </c>
      <c r="I35" s="179" t="str">
        <f>IF(G35="Yes", H35,"")</f>
        <v/>
      </c>
    </row>
    <row r="36" spans="1:9" ht="22.2" customHeight="1" thickBot="1" x14ac:dyDescent="0.35">
      <c r="A36" s="154"/>
      <c r="B36" s="155"/>
      <c r="C36" s="168"/>
      <c r="D36" s="169"/>
      <c r="E36" s="169"/>
      <c r="F36" s="169"/>
      <c r="G36" s="185"/>
      <c r="H36" s="158"/>
      <c r="I36" s="161"/>
    </row>
    <row r="37" spans="1:9" ht="5.4" customHeight="1" thickBot="1" x14ac:dyDescent="0.35">
      <c r="A37" s="73"/>
      <c r="B37" s="74"/>
      <c r="C37" s="74"/>
      <c r="D37" s="74"/>
      <c r="E37" s="74"/>
      <c r="F37" s="74"/>
      <c r="G37" s="74"/>
      <c r="H37" s="74"/>
      <c r="I37" s="79"/>
    </row>
    <row r="38" spans="1:9" ht="28.95" customHeight="1" x14ac:dyDescent="0.3">
      <c r="A38" s="150" t="s">
        <v>32</v>
      </c>
      <c r="B38" s="151"/>
      <c r="C38" s="162" t="s">
        <v>33</v>
      </c>
      <c r="D38" s="163"/>
      <c r="E38" s="163"/>
      <c r="F38" s="164"/>
      <c r="G38" s="176"/>
      <c r="H38" s="156">
        <v>10</v>
      </c>
      <c r="I38" s="159" t="str">
        <f>IF(G38="Yes", H38,"")</f>
        <v/>
      </c>
    </row>
    <row r="39" spans="1:9" ht="28.95" customHeight="1" x14ac:dyDescent="0.3">
      <c r="A39" s="152"/>
      <c r="B39" s="153"/>
      <c r="C39" s="165"/>
      <c r="D39" s="166"/>
      <c r="E39" s="166"/>
      <c r="F39" s="167"/>
      <c r="G39" s="177"/>
      <c r="H39" s="157"/>
      <c r="I39" s="160"/>
    </row>
    <row r="40" spans="1:9" ht="28.95" customHeight="1" thickBot="1" x14ac:dyDescent="0.35">
      <c r="A40" s="154"/>
      <c r="B40" s="155"/>
      <c r="C40" s="168"/>
      <c r="D40" s="169"/>
      <c r="E40" s="169"/>
      <c r="F40" s="170"/>
      <c r="G40" s="178"/>
      <c r="H40" s="158"/>
      <c r="I40" s="161"/>
    </row>
    <row r="41" spans="1:9" ht="5.4" customHeight="1" thickBot="1" x14ac:dyDescent="0.35">
      <c r="A41" s="11"/>
      <c r="B41" s="61"/>
      <c r="C41" s="61"/>
      <c r="D41" s="61"/>
      <c r="E41" s="61"/>
      <c r="F41" s="61"/>
      <c r="G41" s="61"/>
      <c r="H41" s="61"/>
      <c r="I41" s="62"/>
    </row>
    <row r="42" spans="1:9" ht="14.4" customHeight="1" x14ac:dyDescent="0.3">
      <c r="A42" s="121" t="s">
        <v>34</v>
      </c>
      <c r="B42" s="171"/>
      <c r="C42" s="137" t="s">
        <v>35</v>
      </c>
      <c r="D42" s="137"/>
      <c r="E42" s="137"/>
      <c r="F42" s="137"/>
      <c r="G42" s="173"/>
      <c r="H42" s="140">
        <v>10</v>
      </c>
      <c r="I42" s="131" t="str">
        <f>IF(G42="Yes", H42,"")</f>
        <v/>
      </c>
    </row>
    <row r="43" spans="1:9" ht="14.4" customHeight="1" x14ac:dyDescent="0.3">
      <c r="A43" s="144"/>
      <c r="B43" s="124"/>
      <c r="C43" s="138"/>
      <c r="D43" s="138"/>
      <c r="E43" s="138"/>
      <c r="F43" s="138"/>
      <c r="G43" s="174"/>
      <c r="H43" s="141"/>
      <c r="I43" s="132"/>
    </row>
    <row r="44" spans="1:9" ht="14.4" customHeight="1" x14ac:dyDescent="0.3">
      <c r="A44" s="144"/>
      <c r="B44" s="124"/>
      <c r="C44" s="138"/>
      <c r="D44" s="138"/>
      <c r="E44" s="138"/>
      <c r="F44" s="138"/>
      <c r="G44" s="174"/>
      <c r="H44" s="141"/>
      <c r="I44" s="132"/>
    </row>
    <row r="45" spans="1:9" ht="14.4" customHeight="1" x14ac:dyDescent="0.3">
      <c r="A45" s="122"/>
      <c r="B45" s="172"/>
      <c r="C45" s="139"/>
      <c r="D45" s="139"/>
      <c r="E45" s="139"/>
      <c r="F45" s="139"/>
      <c r="G45" s="175"/>
      <c r="H45" s="142"/>
      <c r="I45" s="133"/>
    </row>
    <row r="46" spans="1:9" ht="5.4" customHeight="1" thickBot="1" x14ac:dyDescent="0.35">
      <c r="A46" s="12"/>
      <c r="B46" s="13"/>
      <c r="C46" s="13"/>
      <c r="D46" s="13"/>
      <c r="E46" s="13"/>
      <c r="F46" s="13"/>
      <c r="G46" s="13"/>
      <c r="H46" s="13"/>
      <c r="I46" s="14"/>
    </row>
    <row r="47" spans="1:9" ht="15.6" customHeight="1" x14ac:dyDescent="0.3">
      <c r="A47" s="121" t="s">
        <v>36</v>
      </c>
      <c r="B47" s="108" t="s">
        <v>37</v>
      </c>
      <c r="C47" s="108"/>
      <c r="D47" s="108"/>
      <c r="E47" s="108"/>
      <c r="F47" s="108"/>
      <c r="G47" s="108"/>
      <c r="H47" s="57"/>
      <c r="I47" s="81">
        <f>IF(H47/1000&gt;20,20, H47/1000)</f>
        <v>0</v>
      </c>
    </row>
    <row r="48" spans="1:9" ht="16.2" thickBot="1" x14ac:dyDescent="0.35">
      <c r="A48" s="122"/>
      <c r="B48" s="143" t="s">
        <v>38</v>
      </c>
      <c r="C48" s="143"/>
      <c r="D48" s="143"/>
      <c r="E48" s="143"/>
      <c r="F48" s="143"/>
      <c r="G48" s="143"/>
      <c r="H48" s="58"/>
      <c r="I48" s="82">
        <f>IF(H48=0,0,IF(H47/H48*10*2&gt;20, FALSE,H47/H48*10*2))</f>
        <v>0</v>
      </c>
    </row>
    <row r="49" spans="1:9" ht="6" customHeight="1" x14ac:dyDescent="0.3">
      <c r="A49" s="11"/>
      <c r="B49" s="61"/>
      <c r="C49" s="61"/>
      <c r="D49" s="61"/>
      <c r="E49" s="61"/>
      <c r="F49" s="61"/>
      <c r="G49" s="61"/>
      <c r="H49" s="61"/>
      <c r="I49" s="62"/>
    </row>
    <row r="50" spans="1:9" ht="33" customHeight="1" x14ac:dyDescent="0.3">
      <c r="A50" s="124" t="s">
        <v>39</v>
      </c>
      <c r="B50" s="120" t="s">
        <v>40</v>
      </c>
      <c r="C50" s="120"/>
      <c r="D50" s="120"/>
      <c r="E50" s="120"/>
      <c r="F50" s="120"/>
      <c r="G50" s="120"/>
      <c r="H50" s="60"/>
      <c r="I50" s="83">
        <f>IF(H50/1000*2&gt;10,10, H50/1000*2)</f>
        <v>0</v>
      </c>
    </row>
    <row r="51" spans="1:9" x14ac:dyDescent="0.3">
      <c r="A51" s="124"/>
      <c r="B51" s="125" t="s">
        <v>41</v>
      </c>
      <c r="C51" s="125"/>
      <c r="D51" s="125"/>
      <c r="E51" s="125"/>
      <c r="F51" s="125"/>
      <c r="G51" s="125"/>
      <c r="H51" s="59"/>
      <c r="I51" s="84">
        <f>IF(H51/1000&gt;10,10, H51/1000)</f>
        <v>0</v>
      </c>
    </row>
    <row r="52" spans="1:9" x14ac:dyDescent="0.3">
      <c r="A52" s="124"/>
      <c r="B52" s="125" t="s">
        <v>42</v>
      </c>
      <c r="C52" s="125"/>
      <c r="D52" s="125"/>
      <c r="E52" s="125"/>
      <c r="F52" s="125"/>
      <c r="G52" s="125"/>
      <c r="H52" s="59"/>
      <c r="I52" s="83">
        <f>IF(H52/100*3&gt;10, 10,H52/100*3)</f>
        <v>0</v>
      </c>
    </row>
    <row r="53" spans="1:9" x14ac:dyDescent="0.3">
      <c r="A53" s="124"/>
      <c r="B53" s="125" t="s">
        <v>43</v>
      </c>
      <c r="C53" s="125"/>
      <c r="D53" s="125"/>
      <c r="E53" s="125"/>
      <c r="F53" s="125"/>
      <c r="G53" s="125"/>
      <c r="H53" s="59"/>
      <c r="I53" s="83">
        <f>IF(H53/1000*2&gt;10,10, H53/1000*2)</f>
        <v>0</v>
      </c>
    </row>
    <row r="54" spans="1:9" ht="6" customHeight="1" thickBot="1" x14ac:dyDescent="0.35">
      <c r="A54" s="11"/>
      <c r="B54" s="61"/>
      <c r="C54" s="61"/>
      <c r="D54" s="61"/>
      <c r="E54" s="61"/>
      <c r="F54" s="61"/>
      <c r="G54" s="61"/>
      <c r="H54" s="85"/>
      <c r="I54" s="62"/>
    </row>
    <row r="55" spans="1:9" ht="11.4" customHeight="1" x14ac:dyDescent="0.3">
      <c r="A55" s="145" t="s">
        <v>44</v>
      </c>
      <c r="B55" s="111" t="s">
        <v>45</v>
      </c>
      <c r="C55" s="112"/>
      <c r="D55" s="112"/>
      <c r="E55" s="112"/>
      <c r="F55" s="112"/>
      <c r="G55" s="113"/>
      <c r="H55" s="102"/>
      <c r="I55" s="105" t="e">
        <f>(H50/H55)*10</f>
        <v>#DIV/0!</v>
      </c>
    </row>
    <row r="56" spans="1:9" ht="11.4" customHeight="1" x14ac:dyDescent="0.3">
      <c r="A56" s="146"/>
      <c r="B56" s="114"/>
      <c r="C56" s="115"/>
      <c r="D56" s="115"/>
      <c r="E56" s="115"/>
      <c r="F56" s="115"/>
      <c r="G56" s="116"/>
      <c r="H56" s="103"/>
      <c r="I56" s="106"/>
    </row>
    <row r="57" spans="1:9" ht="11.4" customHeight="1" thickBot="1" x14ac:dyDescent="0.35">
      <c r="A57" s="147"/>
      <c r="B57" s="117"/>
      <c r="C57" s="118"/>
      <c r="D57" s="118"/>
      <c r="E57" s="118"/>
      <c r="F57" s="118"/>
      <c r="G57" s="119"/>
      <c r="H57" s="104"/>
      <c r="I57" s="107"/>
    </row>
    <row r="58" spans="1:9" ht="6" customHeight="1" thickBot="1" x14ac:dyDescent="0.35">
      <c r="A58" s="11"/>
      <c r="B58" s="61"/>
      <c r="C58" s="61"/>
      <c r="D58" s="61"/>
      <c r="E58" s="61"/>
      <c r="F58" s="61"/>
      <c r="G58" s="61"/>
      <c r="H58" s="61"/>
      <c r="I58" s="62"/>
    </row>
    <row r="59" spans="1:9" x14ac:dyDescent="0.3">
      <c r="A59" s="121" t="s">
        <v>46</v>
      </c>
      <c r="B59" s="108" t="s">
        <v>47</v>
      </c>
      <c r="C59" s="108"/>
      <c r="D59" s="108"/>
      <c r="E59" s="108"/>
      <c r="F59" s="108"/>
      <c r="G59" s="108"/>
      <c r="H59" s="86">
        <f>IF(H47=0,0,(H3*0.8)/H47)</f>
        <v>0</v>
      </c>
      <c r="I59" s="87">
        <f>IF(H59=0,0,IF(3/H59*10*2&gt;20,20,3/H59*10*2))</f>
        <v>0</v>
      </c>
    </row>
    <row r="60" spans="1:9" ht="16.2" thickBot="1" x14ac:dyDescent="0.35">
      <c r="A60" s="122"/>
      <c r="B60" s="123" t="s">
        <v>48</v>
      </c>
      <c r="C60" s="123"/>
      <c r="D60" s="123"/>
      <c r="E60" s="123"/>
      <c r="F60" s="123"/>
      <c r="G60" s="123"/>
      <c r="H60" s="88" t="e">
        <f>IF(H50=0,IF(H51=0,(H3*0.8)/H52,(H3*0.8)/H51),(H3*0.8)/H50)</f>
        <v>#DIV/0!</v>
      </c>
      <c r="I60" s="82" t="e">
        <f>IF(H60=0,0,IF(3/(H60)^2*100&gt;20,20,3/H60^2*100))</f>
        <v>#DIV/0!</v>
      </c>
    </row>
    <row r="61" spans="1:9" ht="6" customHeight="1" thickBot="1" x14ac:dyDescent="0.35">
      <c r="A61" s="11"/>
      <c r="B61" s="61"/>
      <c r="C61" s="61"/>
      <c r="D61" s="61"/>
      <c r="E61" s="61"/>
      <c r="F61" s="61"/>
      <c r="G61" s="61"/>
      <c r="H61" s="61"/>
      <c r="I61" s="62"/>
    </row>
    <row r="62" spans="1:9" x14ac:dyDescent="0.3">
      <c r="A62" s="121" t="s">
        <v>49</v>
      </c>
      <c r="B62" s="108" t="s">
        <v>50</v>
      </c>
      <c r="C62" s="108"/>
      <c r="D62" s="108"/>
      <c r="E62" s="108"/>
      <c r="F62" s="108"/>
      <c r="G62" s="108"/>
      <c r="H62" s="89" t="e">
        <f>VLOOKUP(D3,'Pollutant Removal'!A2:C20,2,FALSE)</f>
        <v>#N/A</v>
      </c>
      <c r="I62" s="90"/>
    </row>
    <row r="63" spans="1:9" x14ac:dyDescent="0.3">
      <c r="A63" s="144"/>
      <c r="B63" s="110" t="s">
        <v>51</v>
      </c>
      <c r="C63" s="110"/>
      <c r="D63" s="110"/>
      <c r="E63" s="110"/>
      <c r="F63" s="110"/>
      <c r="G63" s="110"/>
      <c r="H63" s="91">
        <f>IF(H47=0,0.25,(H47*0.95+(H48-H47)*0.25)/H48)</f>
        <v>0.25</v>
      </c>
      <c r="I63" s="92"/>
    </row>
    <row r="64" spans="1:9" ht="16.2" thickBot="1" x14ac:dyDescent="0.35">
      <c r="A64" s="122"/>
      <c r="B64" s="109" t="s">
        <v>52</v>
      </c>
      <c r="C64" s="109"/>
      <c r="D64" s="109"/>
      <c r="E64" s="109"/>
      <c r="F64" s="109"/>
      <c r="G64" s="109"/>
      <c r="H64" s="88">
        <f>IF(H48=0,2.28*H63*H50/43560,2.28*H63*H48/43560)</f>
        <v>0</v>
      </c>
      <c r="I64" s="82">
        <f>IF(H64=0,0, IF(IF(H64*H62&gt; 20, 20, H64*H62*20)&gt;20,20,IF(H64*H62&gt; 20, 20, H64*H62*20)))</f>
        <v>0</v>
      </c>
    </row>
    <row r="65" spans="1:9" ht="6" customHeight="1" thickBot="1" x14ac:dyDescent="0.35">
      <c r="A65" s="11"/>
      <c r="B65" s="61"/>
      <c r="C65" s="61"/>
      <c r="D65" s="61"/>
      <c r="E65" s="61"/>
      <c r="F65" s="61"/>
      <c r="G65" s="61"/>
      <c r="H65" s="61"/>
      <c r="I65" s="62"/>
    </row>
    <row r="66" spans="1:9" ht="18.600000000000001" thickBot="1" x14ac:dyDescent="0.4">
      <c r="A66" s="126" t="s">
        <v>53</v>
      </c>
      <c r="B66" s="127"/>
      <c r="C66" s="127"/>
      <c r="D66" s="127"/>
      <c r="E66" s="127"/>
      <c r="F66" s="127"/>
      <c r="G66" s="128"/>
      <c r="H66" s="129">
        <f>SUMIF(I7:I64,"&lt;&gt;#DIV/0!")</f>
        <v>0</v>
      </c>
      <c r="I66" s="130"/>
    </row>
    <row r="68" spans="1:9" ht="15.6" customHeight="1" x14ac:dyDescent="0.3"/>
    <row r="70" spans="1:9" ht="13.95" customHeight="1" x14ac:dyDescent="0.3"/>
    <row r="72" spans="1:9" x14ac:dyDescent="0.3">
      <c r="H72" s="56"/>
      <c r="I72" s="93"/>
    </row>
  </sheetData>
  <sheetProtection algorithmName="SHA-512" hashValue="LStCloOJ9faOJRZnfLKA8FiQbbeHIWa0uVxFPEXVBTjSCZYg4Xhuke6NqZSxbo53Oo7KM/KxucKCbN9SdQBJxQ==" saltValue="EFBu5U+zIUC+M+YXvd+Vvg==" spinCount="100000" sheet="1" objects="1" scenarios="1"/>
  <mergeCells count="82">
    <mergeCell ref="A6:B6"/>
    <mergeCell ref="C6:G6"/>
    <mergeCell ref="H1:I1"/>
    <mergeCell ref="A1:E1"/>
    <mergeCell ref="D4:E4"/>
    <mergeCell ref="D3:E3"/>
    <mergeCell ref="A2:I2"/>
    <mergeCell ref="A3:A4"/>
    <mergeCell ref="F1:G1"/>
    <mergeCell ref="F4:G4"/>
    <mergeCell ref="F3:G3"/>
    <mergeCell ref="H3:I3"/>
    <mergeCell ref="H4:I4"/>
    <mergeCell ref="B3:C3"/>
    <mergeCell ref="B4:C4"/>
    <mergeCell ref="C9:G9"/>
    <mergeCell ref="I33:I34"/>
    <mergeCell ref="C8:G8"/>
    <mergeCell ref="C7:G7"/>
    <mergeCell ref="A7:B9"/>
    <mergeCell ref="A13:B15"/>
    <mergeCell ref="C15:F15"/>
    <mergeCell ref="C14:F14"/>
    <mergeCell ref="C13:F13"/>
    <mergeCell ref="A11:B11"/>
    <mergeCell ref="C11:G11"/>
    <mergeCell ref="C25:F29"/>
    <mergeCell ref="A25:B29"/>
    <mergeCell ref="G25:G29"/>
    <mergeCell ref="C33:F34"/>
    <mergeCell ref="A31:B31"/>
    <mergeCell ref="I35:I36"/>
    <mergeCell ref="C35:F36"/>
    <mergeCell ref="A33:B36"/>
    <mergeCell ref="H35:H36"/>
    <mergeCell ref="H33:H34"/>
    <mergeCell ref="G35:G36"/>
    <mergeCell ref="G33:G34"/>
    <mergeCell ref="C31:G31"/>
    <mergeCell ref="A17:A20"/>
    <mergeCell ref="I25:I29"/>
    <mergeCell ref="H25:H29"/>
    <mergeCell ref="A47:A48"/>
    <mergeCell ref="B47:G47"/>
    <mergeCell ref="I42:I45"/>
    <mergeCell ref="H42:H45"/>
    <mergeCell ref="A38:B40"/>
    <mergeCell ref="H38:H40"/>
    <mergeCell ref="I38:I40"/>
    <mergeCell ref="C38:F40"/>
    <mergeCell ref="A42:B45"/>
    <mergeCell ref="C42:F45"/>
    <mergeCell ref="G42:G45"/>
    <mergeCell ref="G38:G40"/>
    <mergeCell ref="A66:G66"/>
    <mergeCell ref="H66:I66"/>
    <mergeCell ref="I17:I20"/>
    <mergeCell ref="G17:G20"/>
    <mergeCell ref="B17:F20"/>
    <mergeCell ref="H17:H20"/>
    <mergeCell ref="A22:A23"/>
    <mergeCell ref="B22:F23"/>
    <mergeCell ref="I22:I23"/>
    <mergeCell ref="H22:H23"/>
    <mergeCell ref="G22:G23"/>
    <mergeCell ref="B48:G48"/>
    <mergeCell ref="B52:G52"/>
    <mergeCell ref="A62:A64"/>
    <mergeCell ref="A55:A57"/>
    <mergeCell ref="B51:G51"/>
    <mergeCell ref="B50:G50"/>
    <mergeCell ref="A59:A60"/>
    <mergeCell ref="B59:G59"/>
    <mergeCell ref="B60:G60"/>
    <mergeCell ref="A50:A53"/>
    <mergeCell ref="B53:G53"/>
    <mergeCell ref="H55:H57"/>
    <mergeCell ref="I55:I57"/>
    <mergeCell ref="B62:G62"/>
    <mergeCell ref="B64:G64"/>
    <mergeCell ref="B63:G63"/>
    <mergeCell ref="B55:G57"/>
  </mergeCells>
  <conditionalFormatting sqref="A55:A57">
    <cfRule type="expression" dxfId="10" priority="5">
      <formula>AND(C11="Conservation Landscaping (CL-1, CL-2, CL-3)",H66&lt;65)</formula>
    </cfRule>
  </conditionalFormatting>
  <conditionalFormatting sqref="A55:G57">
    <cfRule type="expression" dxfId="9" priority="1">
      <formula>AND($H$55&gt;0, $H$66&gt;65)</formula>
    </cfRule>
  </conditionalFormatting>
  <conditionalFormatting sqref="B55:G57">
    <cfRule type="expression" dxfId="8" priority="4">
      <formula>AND(C11="Conservation Landscaping (CL-1, CL-2, CL-3)",H66&lt;65)</formula>
    </cfRule>
  </conditionalFormatting>
  <conditionalFormatting sqref="C7:I7 C9:I9">
    <cfRule type="expression" dxfId="7" priority="20">
      <formula>$I$8&lt;&gt;""</formula>
    </cfRule>
  </conditionalFormatting>
  <conditionalFormatting sqref="C7:I8">
    <cfRule type="expression" dxfId="6" priority="19">
      <formula>$I$9&lt;&gt;""</formula>
    </cfRule>
  </conditionalFormatting>
  <conditionalFormatting sqref="C8:I9">
    <cfRule type="expression" dxfId="5" priority="21">
      <formula>$I$7&lt;&gt;""</formula>
    </cfRule>
  </conditionalFormatting>
  <conditionalFormatting sqref="H55:H57">
    <cfRule type="expression" dxfId="4" priority="3">
      <formula>AND(C11="Conservation Landscaping (CL-1, CL-2, CL-3)",H66&lt;65)</formula>
    </cfRule>
  </conditionalFormatting>
  <conditionalFormatting sqref="H66:I66">
    <cfRule type="cellIs" dxfId="3" priority="12" operator="lessThan">
      <formula>65</formula>
    </cfRule>
    <cfRule type="cellIs" dxfId="2" priority="13" operator="greaterThanOrEqual">
      <formula>65</formula>
    </cfRule>
  </conditionalFormatting>
  <conditionalFormatting sqref="I50:I53">
    <cfRule type="cellIs" dxfId="1" priority="27" operator="equal">
      <formula>0</formula>
    </cfRule>
  </conditionalFormatting>
  <conditionalFormatting sqref="I55:I57">
    <cfRule type="containsErrors" dxfId="0" priority="8">
      <formula>ISERROR(I55)</formula>
    </cfRule>
  </conditionalFormatting>
  <dataValidations xWindow="976" yWindow="541" count="5">
    <dataValidation allowBlank="1" showInputMessage="1" showErrorMessage="1" prompt="Enter SF" sqref="H47 H48 H53" xr:uid="{D60F027C-457C-4DD8-B8CD-75CDA83BAFCA}"/>
    <dataValidation allowBlank="1" showInputMessage="1" showErrorMessage="1" prompt="Enter GAL" sqref="H51" xr:uid="{F8280AC0-A776-4009-BDA7-41A941040B03}"/>
    <dataValidation allowBlank="1" showInputMessage="1" showErrorMessage="1" prompt="Enter LF" sqref="H52" xr:uid="{A3C391CF-34D8-412B-83C1-4FCE549F1050}"/>
    <dataValidation type="custom" allowBlank="1" showInputMessage="1" showErrorMessage="1" error="The surface area of the BMP cannot exceed the total unforested, pervious surface area of parcel." prompt="Enter SF" sqref="H55:H57" xr:uid="{F2728D37-1B25-4106-8CDF-E5EB6EA2C035}">
      <formula1>H55&gt;=H$50</formula1>
    </dataValidation>
    <dataValidation type="custom" allowBlank="1" showInputMessage="1" showErrorMessage="1" error="The surface area of the BMP cannot exceed the total unforested, pervious surface area of parcel." prompt="Enter SF" sqref="H50" xr:uid="{A6412AD7-EC29-4203-A044-7AE1AEE6200E}">
      <formula1>H$50&lt;=H$55</formula1>
    </dataValidation>
  </dataValidations>
  <printOptions gridLines="1"/>
  <pageMargins left="0.25" right="0.25" top="0.75" bottom="0.75" header="0.3" footer="0.3"/>
  <pageSetup scale="73" orientation="portrait" horizontalDpi="1200" verticalDpi="1200" r:id="rId1"/>
  <extLst>
    <ext xmlns:x14="http://schemas.microsoft.com/office/spreadsheetml/2009/9/main" uri="{CCE6A557-97BC-4b89-ADB6-D9C93CAAB3DF}">
      <x14:dataValidations xmlns:xm="http://schemas.microsoft.com/office/excel/2006/main" xWindow="976" yWindow="541" count="5">
        <x14:dataValidation type="list" allowBlank="1" showInputMessage="1" showErrorMessage="1" prompt="Select resource concern" xr:uid="{437E14B8-2AA2-4DF0-95DF-3482841DC8CD}">
          <x14:formula1>
            <xm:f>'Pollutant Removal'!$A$23:$A$25</xm:f>
          </x14:formula1>
          <xm:sqref>D4:E4</xm:sqref>
        </x14:dataValidation>
        <x14:dataValidation type="list" allowBlank="1" showInputMessage="1" showErrorMessage="1" prompt="Select slope category" xr:uid="{66011F8F-4288-416F-A056-B41FB7F6B540}">
          <x14:formula1>
            <xm:f>'Pollutant Removal'!$A$28:$A$30</xm:f>
          </x14:formula1>
          <xm:sqref>C31:G31</xm:sqref>
        </x14:dataValidation>
        <x14:dataValidation type="list" allowBlank="1" showInputMessage="1" showErrorMessage="1" prompt="Select BMP type" xr:uid="{C4003419-5F90-4833-B130-914DAF488BDC}">
          <x14:formula1>
            <xm:f>'Pollutant Removal'!$A$33:$A$40</xm:f>
          </x14:formula1>
          <xm:sqref>C11:G11</xm:sqref>
        </x14:dataValidation>
        <x14:dataValidation type="list" allowBlank="1" showInputMessage="1" showErrorMessage="1" prompt="Select practice code" xr:uid="{EE30BC0D-B094-4A9B-969A-375AC934047A}">
          <x14:formula1>
            <xm:f>'Pollutant Removal'!$A$2:$A$20</xm:f>
          </x14:formula1>
          <xm:sqref>D3:E3</xm:sqref>
        </x14:dataValidation>
        <x14:dataValidation type="list" allowBlank="1" showInputMessage="1" showErrorMessage="1" prompt="Select &quot;yes&quot; or leave blank" xr:uid="{40652C1E-1B4C-46A7-9936-68D1250106D8}">
          <x14:formula1>
            <xm:f>'Pollutant Removal'!$A$43:$A$44</xm:f>
          </x14:formula1>
          <xm:sqref>G42:G45 G13:G15 G17:G20 G22:G23 G25:G29 G33:G36 G38:G40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E358-F979-4608-9AC5-20532AAC7C7C}">
  <dimension ref="A1:D54"/>
  <sheetViews>
    <sheetView showGridLines="0" topLeftCell="A36" zoomScaleNormal="100" workbookViewId="0">
      <selection activeCell="C48" sqref="C48"/>
    </sheetView>
  </sheetViews>
  <sheetFormatPr defaultColWidth="8.81640625" defaultRowHeight="15.6" x14ac:dyDescent="0.3"/>
  <cols>
    <col min="1" max="1" width="25.90625" style="10" customWidth="1"/>
    <col min="2" max="2" width="26.36328125" style="10" customWidth="1"/>
    <col min="3" max="3" width="27.1796875" style="10" customWidth="1"/>
    <col min="4" max="4" width="82.6328125" style="10" bestFit="1" customWidth="1"/>
    <col min="5" max="16384" width="8.81640625" style="10"/>
  </cols>
  <sheetData>
    <row r="1" spans="1:4" ht="16.2" thickBot="1" x14ac:dyDescent="0.35">
      <c r="A1" s="97" t="s">
        <v>8</v>
      </c>
      <c r="B1" s="55" t="s">
        <v>54</v>
      </c>
      <c r="C1" s="19" t="s">
        <v>9</v>
      </c>
      <c r="D1" s="20" t="s">
        <v>55</v>
      </c>
    </row>
    <row r="2" spans="1:4" ht="6" customHeight="1" thickBot="1" x14ac:dyDescent="0.35">
      <c r="A2" s="12"/>
      <c r="B2" s="12"/>
      <c r="C2" s="13"/>
      <c r="D2" s="14"/>
    </row>
    <row r="3" spans="1:4" ht="52.95" customHeight="1" x14ac:dyDescent="0.3">
      <c r="A3" s="247" t="s">
        <v>56</v>
      </c>
      <c r="B3" s="250" t="s">
        <v>57</v>
      </c>
      <c r="C3" s="40" t="s">
        <v>13</v>
      </c>
      <c r="D3" s="21" t="s">
        <v>58</v>
      </c>
    </row>
    <row r="4" spans="1:4" ht="52.95" customHeight="1" x14ac:dyDescent="0.3">
      <c r="A4" s="248"/>
      <c r="B4" s="251"/>
      <c r="C4" s="41" t="s">
        <v>59</v>
      </c>
      <c r="D4" s="22" t="s">
        <v>60</v>
      </c>
    </row>
    <row r="5" spans="1:4" ht="52.95" customHeight="1" thickBot="1" x14ac:dyDescent="0.35">
      <c r="A5" s="249"/>
      <c r="B5" s="252"/>
      <c r="C5" s="42" t="s">
        <v>15</v>
      </c>
      <c r="D5" s="23" t="s">
        <v>61</v>
      </c>
    </row>
    <row r="6" spans="1:4" ht="6" customHeight="1" thickBot="1" x14ac:dyDescent="0.35">
      <c r="A6" s="12"/>
      <c r="B6" s="12"/>
      <c r="C6" s="13"/>
      <c r="D6" s="14"/>
    </row>
    <row r="7" spans="1:4" ht="31.2" x14ac:dyDescent="0.3">
      <c r="A7" s="253" t="s">
        <v>62</v>
      </c>
      <c r="B7" s="245" t="s">
        <v>63</v>
      </c>
      <c r="C7" s="43" t="s">
        <v>64</v>
      </c>
      <c r="D7" s="24" t="s">
        <v>65</v>
      </c>
    </row>
    <row r="8" spans="1:4" ht="31.2" x14ac:dyDescent="0.3">
      <c r="A8" s="254"/>
      <c r="B8" s="245"/>
      <c r="C8" s="41" t="s">
        <v>66</v>
      </c>
      <c r="D8" s="25" t="s">
        <v>67</v>
      </c>
    </row>
    <row r="9" spans="1:4" ht="62.4" x14ac:dyDescent="0.3">
      <c r="A9" s="254"/>
      <c r="B9" s="245"/>
      <c r="C9" s="41" t="s">
        <v>68</v>
      </c>
      <c r="D9" s="99" t="s">
        <v>69</v>
      </c>
    </row>
    <row r="10" spans="1:4" x14ac:dyDescent="0.3">
      <c r="A10" s="254"/>
      <c r="B10" s="245"/>
      <c r="C10" s="41" t="s">
        <v>70</v>
      </c>
      <c r="D10" s="25" t="s">
        <v>71</v>
      </c>
    </row>
    <row r="11" spans="1:4" ht="31.2" x14ac:dyDescent="0.3">
      <c r="A11" s="254"/>
      <c r="B11" s="245"/>
      <c r="C11" s="41" t="s">
        <v>72</v>
      </c>
      <c r="D11" s="22" t="s">
        <v>73</v>
      </c>
    </row>
    <row r="12" spans="1:4" ht="46.8" x14ac:dyDescent="0.3">
      <c r="A12" s="254"/>
      <c r="B12" s="245"/>
      <c r="C12" s="41" t="s">
        <v>74</v>
      </c>
      <c r="D12" s="22" t="s">
        <v>75</v>
      </c>
    </row>
    <row r="13" spans="1:4" ht="62.4" x14ac:dyDescent="0.3">
      <c r="A13" s="254"/>
      <c r="B13" s="245"/>
      <c r="C13" s="41" t="s">
        <v>76</v>
      </c>
      <c r="D13" s="22" t="s">
        <v>77</v>
      </c>
    </row>
    <row r="14" spans="1:4" ht="16.2" thickBot="1" x14ac:dyDescent="0.35">
      <c r="A14" s="255"/>
      <c r="B14" s="245"/>
      <c r="C14" s="44" t="s">
        <v>78</v>
      </c>
      <c r="D14" s="26" t="s">
        <v>79</v>
      </c>
    </row>
    <row r="15" spans="1:4" ht="6" customHeight="1" thickBot="1" x14ac:dyDescent="0.35">
      <c r="A15" s="12"/>
      <c r="B15" s="12"/>
      <c r="C15" s="27"/>
      <c r="D15" s="14"/>
    </row>
    <row r="16" spans="1:4" x14ac:dyDescent="0.3">
      <c r="A16" s="253" t="s">
        <v>80</v>
      </c>
      <c r="B16" s="250" t="s">
        <v>81</v>
      </c>
      <c r="C16" s="239" t="s">
        <v>19</v>
      </c>
      <c r="D16" s="240"/>
    </row>
    <row r="17" spans="1:4" x14ac:dyDescent="0.3">
      <c r="A17" s="254"/>
      <c r="B17" s="251"/>
      <c r="C17" s="243" t="s">
        <v>20</v>
      </c>
      <c r="D17" s="244"/>
    </row>
    <row r="18" spans="1:4" ht="16.2" thickBot="1" x14ac:dyDescent="0.35">
      <c r="A18" s="255"/>
      <c r="B18" s="252"/>
      <c r="C18" s="241" t="s">
        <v>21</v>
      </c>
      <c r="D18" s="242"/>
    </row>
    <row r="19" spans="1:4" ht="6" customHeight="1" thickBot="1" x14ac:dyDescent="0.35">
      <c r="A19" s="15"/>
      <c r="B19" s="15"/>
      <c r="C19" s="27"/>
      <c r="D19" s="14"/>
    </row>
    <row r="20" spans="1:4" ht="18" customHeight="1" x14ac:dyDescent="0.3">
      <c r="A20" s="256" t="s">
        <v>22</v>
      </c>
      <c r="B20" s="245" t="s">
        <v>82</v>
      </c>
      <c r="C20" s="237" t="s">
        <v>83</v>
      </c>
      <c r="D20" s="238"/>
    </row>
    <row r="21" spans="1:4" ht="18" customHeight="1" x14ac:dyDescent="0.3">
      <c r="A21" s="256"/>
      <c r="B21" s="245"/>
      <c r="C21" s="235"/>
      <c r="D21" s="236"/>
    </row>
    <row r="22" spans="1:4" ht="18" customHeight="1" thickBot="1" x14ac:dyDescent="0.35">
      <c r="A22" s="257"/>
      <c r="B22" s="246"/>
      <c r="C22" s="235"/>
      <c r="D22" s="236"/>
    </row>
    <row r="23" spans="1:4" ht="5.4" customHeight="1" thickBot="1" x14ac:dyDescent="0.35">
      <c r="A23" s="12"/>
      <c r="B23" s="12"/>
      <c r="C23" s="27"/>
      <c r="D23" s="14"/>
    </row>
    <row r="24" spans="1:4" ht="62.4" customHeight="1" thickBot="1" x14ac:dyDescent="0.35">
      <c r="A24" s="35" t="s">
        <v>24</v>
      </c>
      <c r="B24" s="100" t="s">
        <v>84</v>
      </c>
      <c r="C24" s="235" t="s">
        <v>85</v>
      </c>
      <c r="D24" s="236"/>
    </row>
    <row r="25" spans="1:4" ht="6" customHeight="1" thickBot="1" x14ac:dyDescent="0.35">
      <c r="A25" s="12"/>
      <c r="B25" s="12"/>
      <c r="C25" s="13"/>
      <c r="D25" s="14"/>
    </row>
    <row r="26" spans="1:4" ht="78.599999999999994" thickBot="1" x14ac:dyDescent="0.35">
      <c r="A26" s="35" t="s">
        <v>26</v>
      </c>
      <c r="B26" s="53" t="s">
        <v>86</v>
      </c>
      <c r="C26" s="233" t="s">
        <v>87</v>
      </c>
      <c r="D26" s="234"/>
    </row>
    <row r="27" spans="1:4" ht="6" customHeight="1" thickBot="1" x14ac:dyDescent="0.35">
      <c r="A27" s="12"/>
      <c r="B27" s="12"/>
      <c r="C27" s="13"/>
      <c r="D27" s="14"/>
    </row>
    <row r="28" spans="1:4" ht="46.8" x14ac:dyDescent="0.3">
      <c r="A28" s="258" t="s">
        <v>88</v>
      </c>
      <c r="B28" s="259" t="s">
        <v>89</v>
      </c>
      <c r="C28" s="45" t="s">
        <v>90</v>
      </c>
      <c r="D28" s="28" t="s">
        <v>91</v>
      </c>
    </row>
    <row r="29" spans="1:4" ht="46.8" x14ac:dyDescent="0.3">
      <c r="A29" s="248"/>
      <c r="B29" s="245"/>
      <c r="C29" s="46" t="s">
        <v>92</v>
      </c>
      <c r="D29" s="29" t="s">
        <v>93</v>
      </c>
    </row>
    <row r="30" spans="1:4" ht="16.2" thickBot="1" x14ac:dyDescent="0.35">
      <c r="A30" s="249"/>
      <c r="B30" s="245"/>
      <c r="C30" s="47" t="s">
        <v>78</v>
      </c>
      <c r="D30" s="30" t="s">
        <v>94</v>
      </c>
    </row>
    <row r="31" spans="1:4" ht="6" customHeight="1" thickBot="1" x14ac:dyDescent="0.35">
      <c r="A31" s="11"/>
      <c r="B31" s="11"/>
      <c r="C31" s="16"/>
      <c r="D31" s="17"/>
    </row>
    <row r="32" spans="1:4" ht="78.599999999999994" thickBot="1" x14ac:dyDescent="0.35">
      <c r="A32" s="258" t="s">
        <v>95</v>
      </c>
      <c r="B32" s="259" t="s">
        <v>96</v>
      </c>
      <c r="C32" s="43" t="s">
        <v>97</v>
      </c>
      <c r="D32" s="31" t="s">
        <v>98</v>
      </c>
    </row>
    <row r="33" spans="1:4" ht="78.599999999999994" thickBot="1" x14ac:dyDescent="0.35">
      <c r="A33" s="249"/>
      <c r="B33" s="260"/>
      <c r="C33" s="42" t="s">
        <v>99</v>
      </c>
      <c r="D33" s="101" t="s">
        <v>100</v>
      </c>
    </row>
    <row r="34" spans="1:4" ht="6" customHeight="1" thickBot="1" x14ac:dyDescent="0.35">
      <c r="A34" s="11"/>
      <c r="B34" s="11"/>
      <c r="C34" s="16"/>
      <c r="D34" s="17"/>
    </row>
    <row r="35" spans="1:4" ht="50.4" customHeight="1" thickBot="1" x14ac:dyDescent="0.35">
      <c r="A35" s="36" t="s">
        <v>32</v>
      </c>
      <c r="B35" s="54" t="s">
        <v>101</v>
      </c>
      <c r="C35" s="261" t="s">
        <v>102</v>
      </c>
      <c r="D35" s="262"/>
    </row>
    <row r="36" spans="1:4" ht="6" customHeight="1" thickBot="1" x14ac:dyDescent="0.35">
      <c r="A36" s="11"/>
      <c r="B36" s="11"/>
      <c r="C36" s="16"/>
      <c r="D36" s="17"/>
    </row>
    <row r="37" spans="1:4" ht="95.4" customHeight="1" thickBot="1" x14ac:dyDescent="0.35">
      <c r="A37" s="37" t="s">
        <v>34</v>
      </c>
      <c r="B37" s="54" t="s">
        <v>103</v>
      </c>
      <c r="C37" s="266" t="s">
        <v>104</v>
      </c>
      <c r="D37" s="267"/>
    </row>
    <row r="38" spans="1:4" ht="6" customHeight="1" thickBot="1" x14ac:dyDescent="0.35">
      <c r="A38" s="11"/>
      <c r="B38" s="11"/>
      <c r="C38" s="16"/>
      <c r="D38" s="17"/>
    </row>
    <row r="39" spans="1:4" ht="46.8" x14ac:dyDescent="0.3">
      <c r="A39" s="268" t="s">
        <v>105</v>
      </c>
      <c r="B39" s="250" t="s">
        <v>106</v>
      </c>
      <c r="C39" s="48" t="s">
        <v>107</v>
      </c>
      <c r="D39" s="18" t="s">
        <v>108</v>
      </c>
    </row>
    <row r="40" spans="1:4" ht="55.95" customHeight="1" thickBot="1" x14ac:dyDescent="0.35">
      <c r="A40" s="269"/>
      <c r="B40" s="252"/>
      <c r="C40" s="49" t="s">
        <v>38</v>
      </c>
      <c r="D40" s="9" t="s">
        <v>109</v>
      </c>
    </row>
    <row r="41" spans="1:4" ht="6" customHeight="1" thickBot="1" x14ac:dyDescent="0.35">
      <c r="A41" s="11"/>
      <c r="B41" s="11"/>
      <c r="C41" s="16"/>
      <c r="D41" s="17"/>
    </row>
    <row r="42" spans="1:4" s="32" customFormat="1" ht="18.600000000000001" customHeight="1" x14ac:dyDescent="0.3">
      <c r="A42" s="270" t="s">
        <v>110</v>
      </c>
      <c r="B42" s="250" t="s">
        <v>111</v>
      </c>
      <c r="C42" s="50" t="s">
        <v>112</v>
      </c>
      <c r="D42" s="18" t="s">
        <v>113</v>
      </c>
    </row>
    <row r="43" spans="1:4" s="32" customFormat="1" ht="18.600000000000001" customHeight="1" x14ac:dyDescent="0.3">
      <c r="A43" s="271"/>
      <c r="B43" s="251"/>
      <c r="C43" s="51" t="s">
        <v>114</v>
      </c>
      <c r="D43" s="5" t="s">
        <v>115</v>
      </c>
    </row>
    <row r="44" spans="1:4" s="32" customFormat="1" ht="18.600000000000001" customHeight="1" thickBot="1" x14ac:dyDescent="0.35">
      <c r="A44" s="272"/>
      <c r="B44" s="252"/>
      <c r="C44" s="52" t="s">
        <v>116</v>
      </c>
      <c r="D44" s="9" t="s">
        <v>117</v>
      </c>
    </row>
    <row r="45" spans="1:4" ht="6" customHeight="1" thickBot="1" x14ac:dyDescent="0.35">
      <c r="A45" s="11"/>
      <c r="B45" s="11"/>
      <c r="C45" s="16"/>
      <c r="D45" s="17"/>
    </row>
    <row r="46" spans="1:4" ht="69" customHeight="1" thickBot="1" x14ac:dyDescent="0.35">
      <c r="A46" s="36" t="s">
        <v>118</v>
      </c>
      <c r="B46" s="54" t="s">
        <v>119</v>
      </c>
      <c r="C46" s="273" t="s">
        <v>120</v>
      </c>
      <c r="D46" s="274"/>
    </row>
    <row r="47" spans="1:4" ht="6" customHeight="1" thickBot="1" x14ac:dyDescent="0.35">
      <c r="A47" s="6"/>
      <c r="B47" s="6"/>
      <c r="C47" s="7"/>
      <c r="D47" s="8"/>
    </row>
    <row r="48" spans="1:4" ht="41.4" customHeight="1" x14ac:dyDescent="0.3">
      <c r="A48" s="263" t="s">
        <v>121</v>
      </c>
      <c r="B48" s="251" t="s">
        <v>122</v>
      </c>
      <c r="C48" s="50" t="s">
        <v>47</v>
      </c>
      <c r="D48" s="4" t="s">
        <v>123</v>
      </c>
    </row>
    <row r="49" spans="1:4" ht="41.4" customHeight="1" thickBot="1" x14ac:dyDescent="0.35">
      <c r="A49" s="264"/>
      <c r="B49" s="252"/>
      <c r="C49" s="52" t="s">
        <v>48</v>
      </c>
      <c r="D49" s="9" t="s">
        <v>124</v>
      </c>
    </row>
    <row r="50" spans="1:4" ht="6" customHeight="1" thickBot="1" x14ac:dyDescent="0.35">
      <c r="A50" s="6"/>
      <c r="B50" s="6"/>
      <c r="C50" s="33"/>
      <c r="D50" s="34"/>
    </row>
    <row r="51" spans="1:4" ht="31.2" x14ac:dyDescent="0.3">
      <c r="A51" s="263" t="s">
        <v>125</v>
      </c>
      <c r="B51" s="251" t="s">
        <v>126</v>
      </c>
      <c r="C51" s="50" t="s">
        <v>50</v>
      </c>
      <c r="D51" s="18" t="s">
        <v>127</v>
      </c>
    </row>
    <row r="52" spans="1:4" ht="67.2" customHeight="1" x14ac:dyDescent="0.3">
      <c r="A52" s="265"/>
      <c r="B52" s="251"/>
      <c r="C52" s="51" t="s">
        <v>51</v>
      </c>
      <c r="D52" s="5" t="s">
        <v>128</v>
      </c>
    </row>
    <row r="53" spans="1:4" ht="36.6" customHeight="1" thickBot="1" x14ac:dyDescent="0.35">
      <c r="A53" s="264"/>
      <c r="B53" s="252"/>
      <c r="C53" s="52" t="s">
        <v>52</v>
      </c>
      <c r="D53" s="9" t="s">
        <v>129</v>
      </c>
    </row>
    <row r="54" spans="1:4" ht="6" customHeight="1" thickBot="1" x14ac:dyDescent="0.35">
      <c r="A54" s="6"/>
      <c r="B54" s="6"/>
      <c r="C54" s="38"/>
      <c r="D54" s="39"/>
    </row>
  </sheetData>
  <sheetProtection algorithmName="SHA-512" hashValue="OFXArihAwEIz3tj0ROwojjAZPTxk8GnxS1C/iW5CQl6KgkQkec4OpWOKib3729+Bz3ed6vy7Ycdg103XONmesQ==" saltValue="yVeUvG9hoG2OPuem6ftZMw==" spinCount="100000" sheet="1" objects="1" scenarios="1"/>
  <mergeCells count="29">
    <mergeCell ref="A48:A49"/>
    <mergeCell ref="A51:A53"/>
    <mergeCell ref="B51:B53"/>
    <mergeCell ref="B48:B49"/>
    <mergeCell ref="C37:D37"/>
    <mergeCell ref="A39:A40"/>
    <mergeCell ref="A42:A44"/>
    <mergeCell ref="B42:B44"/>
    <mergeCell ref="C46:D46"/>
    <mergeCell ref="B39:B40"/>
    <mergeCell ref="A28:A30"/>
    <mergeCell ref="B28:B30"/>
    <mergeCell ref="A32:A33"/>
    <mergeCell ref="B32:B33"/>
    <mergeCell ref="C35:D35"/>
    <mergeCell ref="B20:B22"/>
    <mergeCell ref="A3:A5"/>
    <mergeCell ref="B3:B5"/>
    <mergeCell ref="A7:A14"/>
    <mergeCell ref="B16:B18"/>
    <mergeCell ref="A16:A18"/>
    <mergeCell ref="B7:B14"/>
    <mergeCell ref="A20:A22"/>
    <mergeCell ref="C26:D26"/>
    <mergeCell ref="C24:D24"/>
    <mergeCell ref="C20:D22"/>
    <mergeCell ref="C16:D16"/>
    <mergeCell ref="C18:D18"/>
    <mergeCell ref="C17:D1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BDB8-904F-48D9-90AE-78CFC34EAC99}">
  <dimension ref="A1:D43"/>
  <sheetViews>
    <sheetView topLeftCell="A10" workbookViewId="0">
      <selection activeCell="K28" sqref="K28"/>
    </sheetView>
  </sheetViews>
  <sheetFormatPr defaultColWidth="8.81640625" defaultRowHeight="14.4" x14ac:dyDescent="0.3"/>
  <cols>
    <col min="1" max="1" width="8.36328125" style="1" bestFit="1" customWidth="1"/>
    <col min="2" max="2" width="26.453125" style="1" bestFit="1" customWidth="1"/>
    <col min="3" max="3" width="50.54296875" style="1" bestFit="1" customWidth="1"/>
    <col min="4" max="16384" width="8.81640625" style="1"/>
  </cols>
  <sheetData>
    <row r="1" spans="1:3" x14ac:dyDescent="0.3">
      <c r="A1" s="1" t="s">
        <v>4</v>
      </c>
      <c r="B1" s="1" t="s">
        <v>130</v>
      </c>
      <c r="C1" s="1" t="s">
        <v>131</v>
      </c>
    </row>
    <row r="2" spans="1:3" x14ac:dyDescent="0.3">
      <c r="A2" s="3" t="s">
        <v>132</v>
      </c>
      <c r="B2" s="2">
        <v>0.74</v>
      </c>
      <c r="C2" s="1" t="s">
        <v>133</v>
      </c>
    </row>
    <row r="3" spans="1:3" x14ac:dyDescent="0.3">
      <c r="A3" s="3" t="s">
        <v>134</v>
      </c>
      <c r="B3" s="2">
        <v>0.95</v>
      </c>
      <c r="C3" s="1" t="s">
        <v>135</v>
      </c>
    </row>
    <row r="4" spans="1:3" x14ac:dyDescent="0.3">
      <c r="A4" s="3" t="s">
        <v>136</v>
      </c>
      <c r="B4" s="2">
        <v>0.8</v>
      </c>
      <c r="C4" s="1" t="s">
        <v>135</v>
      </c>
    </row>
    <row r="5" spans="1:3" x14ac:dyDescent="0.3">
      <c r="A5" s="3" t="s">
        <v>137</v>
      </c>
      <c r="B5" s="2">
        <v>0.8</v>
      </c>
      <c r="C5" s="1" t="s">
        <v>135</v>
      </c>
    </row>
    <row r="6" spans="1:3" x14ac:dyDescent="0.3">
      <c r="A6" s="3" t="s">
        <v>138</v>
      </c>
      <c r="B6" s="2">
        <v>0.8</v>
      </c>
      <c r="C6" s="1" t="s">
        <v>135</v>
      </c>
    </row>
    <row r="7" spans="1:3" x14ac:dyDescent="0.3">
      <c r="A7" s="3" t="s">
        <v>139</v>
      </c>
      <c r="B7" s="2">
        <v>0.8</v>
      </c>
      <c r="C7" s="1" t="s">
        <v>135</v>
      </c>
    </row>
    <row r="8" spans="1:3" x14ac:dyDescent="0.3">
      <c r="A8" s="3" t="s">
        <v>140</v>
      </c>
      <c r="B8" s="2">
        <v>0.8</v>
      </c>
      <c r="C8" s="1" t="s">
        <v>135</v>
      </c>
    </row>
    <row r="9" spans="1:3" x14ac:dyDescent="0.3">
      <c r="A9" s="3" t="s">
        <v>141</v>
      </c>
      <c r="B9" s="2">
        <v>0.5</v>
      </c>
      <c r="C9" s="1" t="s">
        <v>142</v>
      </c>
    </row>
    <row r="10" spans="1:3" x14ac:dyDescent="0.3">
      <c r="A10" s="3" t="s">
        <v>143</v>
      </c>
      <c r="B10" s="2">
        <v>0.5</v>
      </c>
      <c r="C10" s="1" t="s">
        <v>142</v>
      </c>
    </row>
    <row r="11" spans="1:3" x14ac:dyDescent="0.3">
      <c r="A11" s="3" t="s">
        <v>144</v>
      </c>
      <c r="B11" s="2">
        <v>0.5</v>
      </c>
      <c r="C11" s="1" t="s">
        <v>145</v>
      </c>
    </row>
    <row r="12" spans="1:3" x14ac:dyDescent="0.3">
      <c r="A12" s="3" t="s">
        <v>146</v>
      </c>
      <c r="B12" s="2">
        <v>0.52</v>
      </c>
      <c r="C12" s="1" t="s">
        <v>147</v>
      </c>
    </row>
    <row r="13" spans="1:3" x14ac:dyDescent="0.3">
      <c r="A13" s="3" t="s">
        <v>148</v>
      </c>
      <c r="B13" s="2">
        <v>0.52</v>
      </c>
      <c r="C13" s="1" t="s">
        <v>147</v>
      </c>
    </row>
    <row r="14" spans="1:3" x14ac:dyDescent="0.3">
      <c r="A14" s="3" t="s">
        <v>149</v>
      </c>
      <c r="B14" s="2">
        <v>0.2</v>
      </c>
      <c r="C14" s="1" t="s">
        <v>150</v>
      </c>
    </row>
    <row r="15" spans="1:3" x14ac:dyDescent="0.3">
      <c r="A15" s="3" t="s">
        <v>151</v>
      </c>
      <c r="B15" s="2">
        <v>0.5</v>
      </c>
      <c r="C15" s="1" t="s">
        <v>142</v>
      </c>
    </row>
    <row r="16" spans="1:3" x14ac:dyDescent="0.3">
      <c r="A16" s="3" t="s">
        <v>152</v>
      </c>
      <c r="B16" s="2">
        <v>0.55000000000000004</v>
      </c>
      <c r="C16" s="1" t="s">
        <v>153</v>
      </c>
    </row>
    <row r="17" spans="1:3" x14ac:dyDescent="0.3">
      <c r="A17" s="3" t="s">
        <v>154</v>
      </c>
      <c r="B17" s="2">
        <v>0.63</v>
      </c>
      <c r="C17" s="1" t="s">
        <v>155</v>
      </c>
    </row>
    <row r="18" spans="1:3" x14ac:dyDescent="0.3">
      <c r="A18" s="3" t="s">
        <v>156</v>
      </c>
      <c r="B18" s="2">
        <v>0.59</v>
      </c>
      <c r="C18" s="1" t="s">
        <v>157</v>
      </c>
    </row>
    <row r="19" spans="1:3" x14ac:dyDescent="0.3">
      <c r="A19" s="3" t="s">
        <v>158</v>
      </c>
      <c r="B19" s="2">
        <v>0.45</v>
      </c>
      <c r="C19" s="1" t="s">
        <v>159</v>
      </c>
    </row>
    <row r="20" spans="1:3" x14ac:dyDescent="0.3">
      <c r="A20" s="3" t="s">
        <v>160</v>
      </c>
      <c r="B20" s="2">
        <v>0</v>
      </c>
      <c r="C20" s="1" t="s">
        <v>161</v>
      </c>
    </row>
    <row r="22" spans="1:3" x14ac:dyDescent="0.3">
      <c r="A22" s="1" t="s">
        <v>162</v>
      </c>
    </row>
    <row r="23" spans="1:3" x14ac:dyDescent="0.3">
      <c r="A23" s="1" t="s">
        <v>163</v>
      </c>
    </row>
    <row r="24" spans="1:3" x14ac:dyDescent="0.3">
      <c r="A24" s="1" t="s">
        <v>164</v>
      </c>
    </row>
    <row r="25" spans="1:3" x14ac:dyDescent="0.3">
      <c r="A25" s="1" t="s">
        <v>165</v>
      </c>
    </row>
    <row r="27" spans="1:3" x14ac:dyDescent="0.3">
      <c r="A27" s="1" t="s">
        <v>166</v>
      </c>
    </row>
    <row r="28" spans="1:3" x14ac:dyDescent="0.3">
      <c r="A28" s="1" t="s">
        <v>167</v>
      </c>
    </row>
    <row r="29" spans="1:3" x14ac:dyDescent="0.3">
      <c r="A29" s="1" t="s">
        <v>92</v>
      </c>
    </row>
    <row r="30" spans="1:3" x14ac:dyDescent="0.3">
      <c r="A30" s="1" t="s">
        <v>78</v>
      </c>
    </row>
    <row r="32" spans="1:3" x14ac:dyDescent="0.3">
      <c r="A32" s="1" t="s">
        <v>168</v>
      </c>
    </row>
    <row r="33" spans="1:4" x14ac:dyDescent="0.3">
      <c r="A33" s="1" t="s">
        <v>169</v>
      </c>
      <c r="D33" s="1">
        <v>10</v>
      </c>
    </row>
    <row r="34" spans="1:4" x14ac:dyDescent="0.3">
      <c r="A34" s="1" t="s">
        <v>76</v>
      </c>
      <c r="D34" s="1">
        <v>5</v>
      </c>
    </row>
    <row r="35" spans="1:4" x14ac:dyDescent="0.3">
      <c r="A35" s="1" t="s">
        <v>68</v>
      </c>
      <c r="D35" s="1">
        <v>10</v>
      </c>
    </row>
    <row r="36" spans="1:4" x14ac:dyDescent="0.3">
      <c r="A36" s="1" t="s">
        <v>170</v>
      </c>
      <c r="D36" s="1">
        <v>10</v>
      </c>
    </row>
    <row r="37" spans="1:4" x14ac:dyDescent="0.3">
      <c r="A37" s="1" t="s">
        <v>171</v>
      </c>
      <c r="D37" s="1">
        <v>5</v>
      </c>
    </row>
    <row r="38" spans="1:4" x14ac:dyDescent="0.3">
      <c r="A38" s="1" t="s">
        <v>172</v>
      </c>
      <c r="D38" s="1">
        <v>10</v>
      </c>
    </row>
    <row r="39" spans="1:4" x14ac:dyDescent="0.3">
      <c r="A39" s="1" t="s">
        <v>173</v>
      </c>
      <c r="D39" s="1">
        <v>5</v>
      </c>
    </row>
    <row r="40" spans="1:4" x14ac:dyDescent="0.3">
      <c r="A40" s="1" t="s">
        <v>174</v>
      </c>
    </row>
    <row r="43" spans="1:4" x14ac:dyDescent="0.3">
      <c r="A43" s="1" t="s">
        <v>175</v>
      </c>
    </row>
  </sheetData>
  <sortState xmlns:xlrd2="http://schemas.microsoft.com/office/spreadsheetml/2017/richdata2" ref="A33:A39">
    <sortCondition ref="A33:A39"/>
  </sortState>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Ranking Score</vt:lpstr>
      <vt:lpstr>READ ME</vt:lpstr>
      <vt:lpstr>Pollutant Removal</vt:lpstr>
      <vt:lpstr>'Ranking 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Kendall Tyree</dc:creator>
  <cp:keywords/>
  <dc:description/>
  <cp:lastModifiedBy>Kendall Tyree</cp:lastModifiedBy>
  <cp:revision/>
  <dcterms:created xsi:type="dcterms:W3CDTF">2024-10-02T13:16:59Z</dcterms:created>
  <dcterms:modified xsi:type="dcterms:W3CDTF">2025-06-26T16:09:50Z</dcterms:modified>
  <cp:category/>
  <cp:contentStatus/>
</cp:coreProperties>
</file>